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vartotojas\Documents\1_T_SPRENDIMAI\2026 m. sprendimai\SVP ivykdymo ataskaita\"/>
    </mc:Choice>
  </mc:AlternateContent>
  <xr:revisionPtr revIDLastSave="0" documentId="13_ncr:1_{AD3C789B-13B7-497C-AFDE-5D3B82900B3A}" xr6:coauthVersionLast="47" xr6:coauthVersionMax="47" xr10:uidLastSave="{00000000-0000-0000-0000-000000000000}"/>
  <bookViews>
    <workbookView xWindow="32250" yWindow="1995" windowWidth="21600" windowHeight="11385" activeTab="1" xr2:uid="{00000000-000D-0000-FFFF-FFFF00000000}"/>
  </bookViews>
  <sheets>
    <sheet name="Aprašymas" sheetId="3" r:id="rId1"/>
    <sheet name="Programos ataskaita" sheetId="2" r:id="rId2"/>
  </sheets>
  <calcPr calcId="191029"/>
</workbook>
</file>

<file path=xl/calcChain.xml><?xml version="1.0" encoding="utf-8"?>
<calcChain xmlns="http://schemas.openxmlformats.org/spreadsheetml/2006/main">
  <c r="F159" i="2" l="1"/>
  <c r="F161" i="2"/>
  <c r="F162" i="2"/>
  <c r="F164" i="2"/>
  <c r="F165" i="2"/>
  <c r="F167" i="2"/>
  <c r="F169" i="2"/>
  <c r="F171" i="2"/>
  <c r="F172" i="2"/>
  <c r="F173" i="2"/>
  <c r="F174" i="2"/>
  <c r="F176" i="2"/>
  <c r="F177" i="2"/>
  <c r="F178" i="2"/>
  <c r="F181" i="2"/>
  <c r="F154" i="2"/>
  <c r="F152" i="2"/>
  <c r="F153" i="2"/>
  <c r="F151" i="2"/>
  <c r="F148" i="2"/>
  <c r="F140" i="2"/>
  <c r="F141" i="2"/>
  <c r="F142" i="2"/>
  <c r="F143" i="2"/>
  <c r="F144" i="2"/>
  <c r="F145" i="2"/>
  <c r="F146" i="2"/>
  <c r="F139" i="2"/>
  <c r="F135" i="2"/>
  <c r="F136" i="2"/>
  <c r="F120" i="2"/>
  <c r="F121" i="2"/>
  <c r="F122" i="2"/>
  <c r="F119" i="2"/>
  <c r="F114" i="2"/>
  <c r="F115" i="2"/>
  <c r="F116" i="2"/>
  <c r="F113" i="2"/>
  <c r="F110" i="2"/>
  <c r="F103" i="2"/>
  <c r="F104" i="2"/>
  <c r="F102" i="2"/>
  <c r="F99" i="2"/>
  <c r="F97" i="2"/>
  <c r="F86" i="2"/>
  <c r="F85" i="2"/>
  <c r="F77" i="2"/>
  <c r="F78" i="2"/>
  <c r="F79" i="2"/>
  <c r="F80" i="2"/>
  <c r="F76" i="2"/>
  <c r="F67" i="2"/>
  <c r="F68" i="2"/>
  <c r="F69" i="2"/>
  <c r="F66" i="2"/>
  <c r="F39" i="2"/>
  <c r="F38" i="2"/>
  <c r="F22" i="2"/>
  <c r="F10" i="2"/>
  <c r="F11" i="2"/>
  <c r="F12" i="2"/>
  <c r="F13" i="2"/>
  <c r="F14" i="2"/>
  <c r="F15" i="2"/>
  <c r="F16" i="2"/>
  <c r="F17" i="2"/>
  <c r="F18" i="2"/>
  <c r="F19" i="2"/>
  <c r="F20" i="2"/>
  <c r="F9" i="2"/>
  <c r="C8" i="2" l="1"/>
  <c r="D8" i="2"/>
  <c r="E8" i="2"/>
  <c r="F8" i="2" s="1"/>
  <c r="C23" i="2"/>
  <c r="C21" i="2" s="1"/>
  <c r="D23" i="2"/>
  <c r="D21" i="2" s="1"/>
  <c r="E23" i="2"/>
  <c r="C26" i="2"/>
  <c r="C25" i="2" s="1"/>
  <c r="D26" i="2"/>
  <c r="D25" i="2" s="1"/>
  <c r="C41" i="2"/>
  <c r="D41" i="2"/>
  <c r="C70" i="2"/>
  <c r="D70" i="2"/>
  <c r="E70" i="2"/>
  <c r="C74" i="2"/>
  <c r="D74" i="2"/>
  <c r="E74" i="2"/>
  <c r="C87" i="2"/>
  <c r="C83" i="2" s="1"/>
  <c r="D87" i="2"/>
  <c r="D83" i="2" s="1"/>
  <c r="E87" i="2"/>
  <c r="C98" i="2"/>
  <c r="D98" i="2"/>
  <c r="E98" i="2"/>
  <c r="C100" i="2"/>
  <c r="D100" i="2"/>
  <c r="E100" i="2"/>
  <c r="C109" i="2"/>
  <c r="D109" i="2"/>
  <c r="E109" i="2"/>
  <c r="C111" i="2"/>
  <c r="D111" i="2"/>
  <c r="E111" i="2"/>
  <c r="C123" i="2"/>
  <c r="C117" i="2" s="1"/>
  <c r="D123" i="2"/>
  <c r="D117" i="2" s="1"/>
  <c r="E123" i="2"/>
  <c r="C137" i="2"/>
  <c r="D137" i="2"/>
  <c r="E137" i="2"/>
  <c r="C147" i="2"/>
  <c r="D147" i="2"/>
  <c r="E147" i="2"/>
  <c r="C150" i="2"/>
  <c r="C149" i="2" s="1"/>
  <c r="D150" i="2"/>
  <c r="D149" i="2" s="1"/>
  <c r="E150" i="2"/>
  <c r="C158" i="2"/>
  <c r="D158" i="2"/>
  <c r="E158" i="2"/>
  <c r="F158" i="2" s="1"/>
  <c r="C160" i="2"/>
  <c r="D160" i="2"/>
  <c r="E160" i="2"/>
  <c r="C163" i="2"/>
  <c r="D163" i="2"/>
  <c r="E163" i="2"/>
  <c r="F163" i="2" s="1"/>
  <c r="C166" i="2"/>
  <c r="D166" i="2"/>
  <c r="E166" i="2"/>
  <c r="C168" i="2"/>
  <c r="D168" i="2"/>
  <c r="E168" i="2"/>
  <c r="F168" i="2" s="1"/>
  <c r="C170" i="2"/>
  <c r="D170" i="2"/>
  <c r="E170" i="2"/>
  <c r="C175" i="2"/>
  <c r="D175" i="2"/>
  <c r="E175" i="2"/>
  <c r="F175" i="2" s="1"/>
  <c r="F170" i="2" l="1"/>
  <c r="F160" i="2"/>
  <c r="F137" i="2"/>
  <c r="F100" i="2"/>
  <c r="F70" i="2"/>
  <c r="F98" i="2"/>
  <c r="F111" i="2"/>
  <c r="F147" i="2"/>
  <c r="F109" i="2"/>
  <c r="F74" i="2"/>
  <c r="F41" i="2"/>
  <c r="E25" i="2"/>
  <c r="F25" i="2" s="1"/>
  <c r="F26" i="2"/>
  <c r="E117" i="2"/>
  <c r="F117" i="2" s="1"/>
  <c r="F123" i="2"/>
  <c r="E83" i="2"/>
  <c r="F83" i="2" s="1"/>
  <c r="F87" i="2"/>
  <c r="E21" i="2"/>
  <c r="F21" i="2" s="1"/>
  <c r="F23" i="2"/>
  <c r="E149" i="2"/>
  <c r="F149" i="2" s="1"/>
  <c r="F150" i="2"/>
  <c r="D108" i="2"/>
  <c r="C108" i="2"/>
  <c r="E157" i="2"/>
  <c r="C157" i="2"/>
  <c r="C179" i="2" s="1"/>
  <c r="D157" i="2"/>
  <c r="D179" i="2" s="1"/>
  <c r="D40" i="2"/>
  <c r="D7" i="2" s="1"/>
  <c r="E40" i="2"/>
  <c r="C40" i="2"/>
  <c r="C7" i="2" s="1"/>
  <c r="E179" i="2" l="1"/>
  <c r="F179" i="2" s="1"/>
  <c r="F157" i="2"/>
  <c r="C6" i="2"/>
  <c r="D6" i="2"/>
  <c r="E108" i="2"/>
  <c r="F108" i="2" s="1"/>
  <c r="E7" i="2"/>
  <c r="F40" i="2"/>
  <c r="E6" i="2" l="1"/>
  <c r="F6" i="2" s="1"/>
  <c r="F7" i="2"/>
</calcChain>
</file>

<file path=xl/sharedStrings.xml><?xml version="1.0" encoding="utf-8"?>
<sst xmlns="http://schemas.openxmlformats.org/spreadsheetml/2006/main" count="784" uniqueCount="502">
  <si>
    <t>Rodiklis</t>
  </si>
  <si>
    <t>Mato vnt.</t>
  </si>
  <si>
    <t>Planas</t>
  </si>
  <si>
    <t>002</t>
  </si>
  <si>
    <t>Saugios aplinkos užtikrinimo programa</t>
  </si>
  <si>
    <t>002-01</t>
  </si>
  <si>
    <t>Užtikrinti saugumą ir švarą bendrojo naudojimo teritorijose</t>
  </si>
  <si>
    <t>002-01-01 (T)</t>
  </si>
  <si>
    <t>Prižiūrėti Telšių rajono vietinės reikšmės kelius ir kelio statinius</t>
  </si>
  <si>
    <t>002-01-01-01 (TP)</t>
  </si>
  <si>
    <t>Vietinės reikšmės kelių priežiūra Degaičių seniūnijoje</t>
  </si>
  <si>
    <t>Prižiūrimų vietinės reikšmės kelių ilgis</t>
  </si>
  <si>
    <t>km</t>
  </si>
  <si>
    <t>114,12</t>
  </si>
  <si>
    <t>002-01-01-02 (TP)</t>
  </si>
  <si>
    <t>Vietinės reikšmės kelių priežiūra Gadūnavo seniūnijoje</t>
  </si>
  <si>
    <t>117,75</t>
  </si>
  <si>
    <t>002-01-01-03 (TP)</t>
  </si>
  <si>
    <t>Vietinės reikšmės kelių priežiūra Nevarėnų seniūnijoje</t>
  </si>
  <si>
    <t>142,93</t>
  </si>
  <si>
    <t>002-01-01-04 (TP)</t>
  </si>
  <si>
    <t>Vietinės reikšmės kelių priežiūra Luokės seniūnijoje</t>
  </si>
  <si>
    <t>131,08</t>
  </si>
  <si>
    <t>002-01-01-05 (TP)</t>
  </si>
  <si>
    <t>Vietinės reikšmės kelių priežiūra Ryškėnų seniūnijoje</t>
  </si>
  <si>
    <t>110,10</t>
  </si>
  <si>
    <t>002-01-01-06 (TP)</t>
  </si>
  <si>
    <t>Vietinės reikšmės kelių priežiūra Tryškių seniūnijoje</t>
  </si>
  <si>
    <t>134,11</t>
  </si>
  <si>
    <t>002-01-01-07 (TP)</t>
  </si>
  <si>
    <t>Vietinės reikšmės kelių priežiūra Varnių seniūnijoje</t>
  </si>
  <si>
    <t>234,73</t>
  </si>
  <si>
    <t>002-01-01-08 (TP)</t>
  </si>
  <si>
    <t>Vietinės reikšmių kelių priežiūra Viešvėnų seniūnijoje</t>
  </si>
  <si>
    <t>002-01-01-09 (TP)</t>
  </si>
  <si>
    <t>Vietinės reikšmės kelių priežiūra Upynos seniūnijoje</t>
  </si>
  <si>
    <t>154,38</t>
  </si>
  <si>
    <t>002-01-01-10 (TP)</t>
  </si>
  <si>
    <t>Vietinės reikšmės kelių priežiūra Žarėnų seniūnijoje</t>
  </si>
  <si>
    <t>76,95</t>
  </si>
  <si>
    <t>002-01-01-11 (TP)</t>
  </si>
  <si>
    <t>Vietinės reikšmės kelių priežiūra Telšių miesto seniūnijoje</t>
  </si>
  <si>
    <t>Prižiūrimų vietinės reikšmės gatvių ilgis</t>
  </si>
  <si>
    <t>88,76</t>
  </si>
  <si>
    <t>002-01-01-13 (TP)</t>
  </si>
  <si>
    <t>Gatvių priežiūra žiemos sezono metu</t>
  </si>
  <si>
    <t>Prižiūrėtų gatvių dalis nuo poreikio</t>
  </si>
  <si>
    <t>proc.</t>
  </si>
  <si>
    <t>100,00</t>
  </si>
  <si>
    <t>002-01-02 (T)</t>
  </si>
  <si>
    <t>Vykdyti Telšių rajono vietinės reikšmės kelių ir gatvių bei kelio statinių rekonstrukcijos ir naujos statybos darbus</t>
  </si>
  <si>
    <t>002-01-02-22 (TP)</t>
  </si>
  <si>
    <t>Projekto „Telšių miesto Pramonės gatvės rekonstravimas“ įgyvendinimas</t>
  </si>
  <si>
    <t>Skirtos dotacijos grąžinimo dalis pagal VIPA patvirtintą grafiką</t>
  </si>
  <si>
    <t>0,00</t>
  </si>
  <si>
    <t>002-01-02-77 (TP)</t>
  </si>
  <si>
    <t>Vietinės reikšmės kelių (gatvių) tiesimas, rekonstravimas, remontas</t>
  </si>
  <si>
    <t>Suremontuotų gatvių ilgis</t>
  </si>
  <si>
    <t>0,80</t>
  </si>
  <si>
    <t>Įdiegtų saugaus eismo priemonių dalis nuo poreikio</t>
  </si>
  <si>
    <t>002-01-03 (T)</t>
  </si>
  <si>
    <t>Užtikrinti gatvių apšvietimą ir tinkamą gatvių apšvietimo tinklų ir elektros įrenginių priežiūrą rajono gyvenvietėse</t>
  </si>
  <si>
    <t>002-01-03-01 (TP)</t>
  </si>
  <si>
    <t>Gatvių apšvietimo užtikrinimas: Savivaldybės administracijoje, Degaičių seniūnijoje, Gadūnavo seniūnijoje, Luokės seniūnijoje, Nevarėnų seniūnijoje, Ryškėnų seniūnijoje, Tryškių seniūnijoje, Upynos seniūnijoje, Varnių seniūnijoje, Viešvėnų seniūnijoje, Žarėnų seniūnijoje, Telšių miesto seniūnijoje</t>
  </si>
  <si>
    <t>Prižiūrimų gatvių apšvietimo šviestuvų skaičius Degaičių seniūnijoje</t>
  </si>
  <si>
    <t>vnt.</t>
  </si>
  <si>
    <t>136,00</t>
  </si>
  <si>
    <t>Prižiūrimų gatvių apšvietimo šviestuvų skaičius Gadūnavo seniūnijoje</t>
  </si>
  <si>
    <t>151,00</t>
  </si>
  <si>
    <t>Prižiūrimų gatvių apšvietimo šviestuvų skaičius Luokės seniūnijoje</t>
  </si>
  <si>
    <t>207,00</t>
  </si>
  <si>
    <t>Prižiūrimų gatvių apšvietimo šviestuvų skaičius Nevarėnų seniūnijoje</t>
  </si>
  <si>
    <t>169,00</t>
  </si>
  <si>
    <t>Prižiūrimų gatvių apšvietimo šviestuvų skaičius Ryškėnų seniūnijoje</t>
  </si>
  <si>
    <t>153,00</t>
  </si>
  <si>
    <t>Prižiūrimų gatvių apšvietimo šviestuvų skaičius Telšių miesto seniūnijoje</t>
  </si>
  <si>
    <t>3.443,00</t>
  </si>
  <si>
    <t>Prižiūrimų gatvių apšvietimo šviestuvų skaičius Tryškių seniūnijoje</t>
  </si>
  <si>
    <t>227,00</t>
  </si>
  <si>
    <t>Prižiūrimų gatvių apšvietimo šviestuvų skaičius Upynos seniūnijoje</t>
  </si>
  <si>
    <t>Prižiūrimų gatvių apšvietimo šviestuvų skaičius Varnių seniūnijoje</t>
  </si>
  <si>
    <t>396,00</t>
  </si>
  <si>
    <t>Prižiūrimų gatvių apšvietimo šviestuvų skaičius Viešvėnų seniūnijoje</t>
  </si>
  <si>
    <t>318,00</t>
  </si>
  <si>
    <t>Prižiūrimų gatvių apšvietimo šviestuvų skaičius Žarėnų seniūnijoje</t>
  </si>
  <si>
    <t>82,00</t>
  </si>
  <si>
    <t>Įgyvendintų gatvių apšvietimo projektų skaičius</t>
  </si>
  <si>
    <t>1,00</t>
  </si>
  <si>
    <t>3,00</t>
  </si>
  <si>
    <t>002-01-03-03 (TE)</t>
  </si>
  <si>
    <t>Projekto „Telšių miesto gatvių apšvietimo modernizavimas, didinat energijos vartojimo efektyvumą“ įgyvendinimas</t>
  </si>
  <si>
    <t>Apdrausta apšvietimo infrastruktūra</t>
  </si>
  <si>
    <t>002-01-03-04  (TE)</t>
  </si>
  <si>
    <t>Projekto „Telšių miesto gatvių apšvietimo modernizavimas, didinat energijos vartojimo efektyvumą II etapas“ įgyvendinimas</t>
  </si>
  <si>
    <t>002-01-04 (T)</t>
  </si>
  <si>
    <t>Rekonstruoti ir tvarkyti Telšių miesto ir kaimiškų vietovių  viešąsias erdves</t>
  </si>
  <si>
    <t>002-01-04-19 (TP)</t>
  </si>
  <si>
    <t>Viešojo naudojimo erdvių (tarp jų veikiančių ir neveikiančių kapinių) priežiūra rajono seniūnijose: Degaičių seniūnijoje, Gadūnavo seniūnijoje, Luokės seniūnijoje, Nevarėnų seniūnijoje, Ryškėnų seniūnijoje, Tryškių seniūnijoje, Upynos seniūnijoje, Varnių seniūnijoje, Viešvėnų seniūnijoje, Žarėnų seniūnijoje, Telšių miesto seniūnijoje</t>
  </si>
  <si>
    <t>Prižiūrimų kapinių plotas Degaičių seniūnijoje</t>
  </si>
  <si>
    <t>ha</t>
  </si>
  <si>
    <t>4,00</t>
  </si>
  <si>
    <t>Prižiūrimų viešųjų erdvių plotas Degaičių seniūnijoje</t>
  </si>
  <si>
    <t>40,00</t>
  </si>
  <si>
    <t>Prižiūrimų kapinių plotas Gadūnavo seniūnijoje</t>
  </si>
  <si>
    <t>2,00</t>
  </si>
  <si>
    <t>Prižiūrimų viešųjų erdvių plotas Gadūnavo seniūnijoje</t>
  </si>
  <si>
    <t>13,50</t>
  </si>
  <si>
    <t>Prižiūrimų kapinių plotas Luokės seniūnijoje</t>
  </si>
  <si>
    <t>3,35</t>
  </si>
  <si>
    <t>Prižiūrimų viešųjų erdvių plotas Luokės seniūnijoje</t>
  </si>
  <si>
    <t>75,00</t>
  </si>
  <si>
    <t>Prižiūrimų kapinių plotas Nevarėnų seniūnijoje</t>
  </si>
  <si>
    <t>3,50</t>
  </si>
  <si>
    <t>Prižiūrimų viešųjų erdvių plotas Nevarėnų seniūnijoje</t>
  </si>
  <si>
    <t>9,28</t>
  </si>
  <si>
    <t>Prižiūrimų kapinių plotas Ryškėnų seniūnijoje</t>
  </si>
  <si>
    <t>Prižiūrimų viešųjų erdvių plotas Ryškėnų seniūnijoje</t>
  </si>
  <si>
    <t>17,00</t>
  </si>
  <si>
    <t>Prižiūrimų kapinių plotas Telšių miesto seniūnijoje</t>
  </si>
  <si>
    <t>11,00</t>
  </si>
  <si>
    <t>Prižiūrimų viešųjų erdvių plotas Telšių miesto seniūnijoje</t>
  </si>
  <si>
    <t>89,00</t>
  </si>
  <si>
    <t>Prižiūrimų kapinių plotas Tryškių seniūnijoje</t>
  </si>
  <si>
    <t>10,00</t>
  </si>
  <si>
    <t>Prižiūrimų viešųjų erdvių plotas Tryškių seniūnijoje</t>
  </si>
  <si>
    <t>15,00</t>
  </si>
  <si>
    <t>Prižiūrimų kapinių plotas Upynos seniūnijoje</t>
  </si>
  <si>
    <t>8,00</t>
  </si>
  <si>
    <t>Prižiūrimų viešųjų erdvių plotas Upynos seniūnijoje</t>
  </si>
  <si>
    <t>Prižiūrimų kapinių plotas Varnių seniūnijoje</t>
  </si>
  <si>
    <t>12,80</t>
  </si>
  <si>
    <t>Prižiūrimų viešųjų erdvių plotas Varnių seniūnijoje</t>
  </si>
  <si>
    <t>30,20</t>
  </si>
  <si>
    <t>Prižiūrimų kapinių plotas Viešvėnų seniūnijoje</t>
  </si>
  <si>
    <t>1,60</t>
  </si>
  <si>
    <t>Prižiūrimų viešųjų erdvių plotas Viešvėnų seniūnijoje</t>
  </si>
  <si>
    <t>9,40</t>
  </si>
  <si>
    <t>Prižiūrimų kapinių plotas Žarėnų seniūnijoje</t>
  </si>
  <si>
    <t>2,20</t>
  </si>
  <si>
    <t>Prižiūrimų viešųjų erdvių plotas Žarėnų seniūnijoje</t>
  </si>
  <si>
    <t>14,00</t>
  </si>
  <si>
    <t>Prižiūrimų pastatų skaičius Varnių seniūnijoje</t>
  </si>
  <si>
    <t>9,00</t>
  </si>
  <si>
    <t>Prižiūrimų pastatų skaičius Upynos seniūnijoje</t>
  </si>
  <si>
    <t>6,00</t>
  </si>
  <si>
    <t>Prižiūrimų pastatų skaičius Telšių miesto seniūnijoje</t>
  </si>
  <si>
    <t>002-01-04-21 (TP)</t>
  </si>
  <si>
    <t>Telšių miesto ir rajono viešųjų erdvių remonto darbai</t>
  </si>
  <si>
    <t>Įgyvendinta remonto darbų projektų</t>
  </si>
  <si>
    <t>002-01-04-22 (TP)</t>
  </si>
  <si>
    <t>Viešųjų erdvių priežiūra Telšių mieste</t>
  </si>
  <si>
    <t>Užtikrinta viešųjų erdvių priežiūra Telšių mieste</t>
  </si>
  <si>
    <t>002-01-04-30 (TE)</t>
  </si>
  <si>
    <t>Projekto „Tryškių miestelio viešųjų erdvių atnaujinimas“ įgyvendinimas</t>
  </si>
  <si>
    <t>20,00</t>
  </si>
  <si>
    <t>002-01-04-31 (TP)</t>
  </si>
  <si>
    <t>Projekto „Varnių miesto viešųjų erdvių atnaujinimas“ įgyvendinimas</t>
  </si>
  <si>
    <t>002-01-04-34 (TP)</t>
  </si>
  <si>
    <t>Savivaldybės infrastruktūros plėtra, planavimas ir  įgyvendinimas</t>
  </si>
  <si>
    <t>Prisidėjimas prie savivaldybės infrastruktūros remonto darbų</t>
  </si>
  <si>
    <t>Įrengta privažiavimo kelių</t>
  </si>
  <si>
    <t>m</t>
  </si>
  <si>
    <t>340,00</t>
  </si>
  <si>
    <t>Įrengta buitinių nuotekų tinklų</t>
  </si>
  <si>
    <t>Įrengta vandentiekio tinklų</t>
  </si>
  <si>
    <t>002-01-04-35 (PP)</t>
  </si>
  <si>
    <t>Projekto „Mažeikių ir Telšių rajonų savivaldybių unikalios skaitmeninės kapinių duomenų bazės sukūrimas, jos atvėrimas ir laidojimo viešųjų paslaugų bei duomenų administravimo procesų skaitmeninimas“ įgyvendinimas</t>
  </si>
  <si>
    <t>Įgyvendintas projektas</t>
  </si>
  <si>
    <t>Informacinės sistemos programinės įrangos palaikymo ir priežiūros paslaugų įvykdymas</t>
  </si>
  <si>
    <t>002-01-04-36 (RE)</t>
  </si>
  <si>
    <t>Projekto „Teritorijos šalia Naujosios gatvės atgaivinimas, pritaikant bendruomenės poreikiams“ įgyvendinimas</t>
  </si>
  <si>
    <t>5,00</t>
  </si>
  <si>
    <t>002-01-04-37 (RE)</t>
  </si>
  <si>
    <t>Projekto „Teritorijos, esančios Parko g. 15A, atgaivinimas, pritaikant bendruomenės poreikiams“ įgyvendinimas</t>
  </si>
  <si>
    <t>002-01-04-38 (RE)</t>
  </si>
  <si>
    <t>Projekto „Telšių miesto senamiesčio teritorijos atgaivinimas ir humanizavimas“ įgyvendinimas</t>
  </si>
  <si>
    <t>50,00</t>
  </si>
  <si>
    <t>002-01-04-39 (RE)</t>
  </si>
  <si>
    <t>Projekto „Oskaro Goeldnerio skvero atgaivinimas, pritaikant bendruomenės poreikiams“ įgyvendinimas</t>
  </si>
  <si>
    <t>002-01-04-40 (RE)</t>
  </si>
  <si>
    <t>Projekto „Telšių miesto urbanizuotos teritorijos, esančios nuo Ežero skg. 17 iki senojo miesto stadiono, atgaivinimas ir žalinimas“ įgyvendinimas</t>
  </si>
  <si>
    <t>002-01-04-41 (RE)</t>
  </si>
  <si>
    <t>Projekto „Teritorijos, esančios šalia Žemaičių muziejaus „Alka“ atgaivinimas, pritaikant bendruomenės poreikiams“ įgyvendinimas</t>
  </si>
  <si>
    <t>002-01-04-42 (RE)</t>
  </si>
  <si>
    <t>Projekto „Rekreacinės teritorijos palei Masčio ežero pakrantę nuo Žemaitijos kaimo muziejaus per Malūno gatvę iki Telšių miesto ribos atgaivinimas“ įgyvendinimas</t>
  </si>
  <si>
    <t>002-01-05 (T)</t>
  </si>
  <si>
    <t>Teikti kokybiškas komunalines paslaugas rajono įstaigoms ir gyventojams</t>
  </si>
  <si>
    <t>002-01-05-01 (TP)</t>
  </si>
  <si>
    <t>Telšių rajono savivaldybei priklausančio būsto priežiūra, remontas ir administravimas</t>
  </si>
  <si>
    <t>Prižiūrimų būstų skaičius</t>
  </si>
  <si>
    <t>336,00</t>
  </si>
  <si>
    <t>002-01-05-02 (TP)</t>
  </si>
  <si>
    <t>Daugiabučių namų renovacijos ir bendro naudojimo teritorijų projektų rėmimas</t>
  </si>
  <si>
    <t>Patvirtinta paraiškų dėl prisidėjimo prie daugiabučių gyvenamųjų namų infrastruktūros atnaujinimo</t>
  </si>
  <si>
    <t>002-01-05-03 (TP)</t>
  </si>
  <si>
    <t>Viešojo naudojimo pirčių priežiūra: Degaičių seniūnijoje, Gadūnavo seniūnijoje, Luokės seniūnijoje, Nevarėnų seniūnijoje, Ryškėnų seniūnijoje, Tryškių seniūnijoje, Upynos seniūnijoje, Varnių seniūnijoje, Viešvėnų seniūnijoje, Žarėnų seniūnijoje, Telšių mieste</t>
  </si>
  <si>
    <t>Prižiūrimų pirčių skaičius</t>
  </si>
  <si>
    <t>Vidutinis metinis pirties lankytojų skaičius Gadūnavo seniūnijoje</t>
  </si>
  <si>
    <t>600,00</t>
  </si>
  <si>
    <t>Vidutinis metinis pirties lankytojų skaičius Luokės seniūnijoje</t>
  </si>
  <si>
    <t>750,00</t>
  </si>
  <si>
    <t>Vidutinis metinis pirties lankytojų skaičius Nevarėnų seniūnijoje</t>
  </si>
  <si>
    <t>560,00</t>
  </si>
  <si>
    <t>Vidutinis metinis pirties lankytojų skaičius Tryškių seniūnijoje</t>
  </si>
  <si>
    <t>850,00</t>
  </si>
  <si>
    <t>Vidutinis metinis pirties lankytojų skaičius Upynos seniūnijoje</t>
  </si>
  <si>
    <t>110,00</t>
  </si>
  <si>
    <t>Vidutinis metinis pirties lankytojų skaičius Varnių seniūnijoje</t>
  </si>
  <si>
    <t>1.600,00</t>
  </si>
  <si>
    <t>Vidutinis metinis pirties lankytojų skaičius Viešvėnų seniūnijoje</t>
  </si>
  <si>
    <t>Vidutinis metinis pirties lankytojų skaičius Žarėnų seniūnijoje</t>
  </si>
  <si>
    <t>300,00</t>
  </si>
  <si>
    <t>Vidutinis metinis pirties lankytojų skaičius Telšių mieste</t>
  </si>
  <si>
    <t>7.800,00</t>
  </si>
  <si>
    <t>002-01-05-08 (TP)</t>
  </si>
  <si>
    <t>002-01-06 (T)</t>
  </si>
  <si>
    <t>Užtikrinti teikiamų viešųjų paslaugų kokybę ir pasiekiamumą</t>
  </si>
  <si>
    <t>002-01-06-01 (TP)</t>
  </si>
  <si>
    <t>Keleivių vežimo organizavimas</t>
  </si>
  <si>
    <t>Užtikrinamas keleivių ir moksleivių vežimas viešuoju transportu</t>
  </si>
  <si>
    <t>002-01-07 (P)</t>
  </si>
  <si>
    <t>Užtikrinti tvarų judumą Telšių rajone</t>
  </si>
  <si>
    <t>002-01-07-01 (RE)</t>
  </si>
  <si>
    <t>Projekto „Dviračiams skirtos infrastruktūros plėtra palei Masčio ežero pakrantę, Saulėtekio g. ir Lygumų g.“ įgyvendinimas</t>
  </si>
  <si>
    <t>90,00</t>
  </si>
  <si>
    <t>002-01-07-02 (RE)</t>
  </si>
  <si>
    <t>Projekto „Dviračiams skirtos infrastruktūros plėtra Telšių miesto Parko g. ir Malūno g.“ įgyvendinimas</t>
  </si>
  <si>
    <t>002-01-07-03 (RE)</t>
  </si>
  <si>
    <t>Projekto „Telšių miesto darnaus judumo priemonių, prisidedančių prie šiltnamio efektą sukeliančių dujų mažinimo, įrengimas“ įgyvendinimas</t>
  </si>
  <si>
    <t>002-01-07-04 (RE)</t>
  </si>
  <si>
    <t>Projekto „Dviračiams skirtos infrastruktūros plėtra, įrengiant dviračių takus Telšių mieste (Miško g., Alyvų g. ir Plungės g.)“ įgyvendinimas</t>
  </si>
  <si>
    <t>002-01-07-05 (RE)</t>
  </si>
  <si>
    <t>Projekto „Darnaus judumo priemonių diegimas Telšių mieste“ įgyvendinimas</t>
  </si>
  <si>
    <t>002-01-07-06 (RE)</t>
  </si>
  <si>
    <t>Projekto „Telšių miesto dviračių stovėjimo vietų bei dviračių saugyklų įrengimas“ įgyvendinimas</t>
  </si>
  <si>
    <t>002-02</t>
  </si>
  <si>
    <t>Užtikrinti rajone ekologiškai švarią aplinką</t>
  </si>
  <si>
    <t>002-02-01 (T)</t>
  </si>
  <si>
    <t>Išvalyti užterštas gamtines teritorijas ir pašalinti rizikos veiksnius, keliančius grėsmę aplinkai</t>
  </si>
  <si>
    <t>002-02-01-07 (TP)</t>
  </si>
  <si>
    <t>Beglobių naminių gyvūnų kontrolės priemonių vykdymas</t>
  </si>
  <si>
    <t>Sugauta beglobių gyvūnų</t>
  </si>
  <si>
    <t>200,00</t>
  </si>
  <si>
    <t>002-02-02 (T)</t>
  </si>
  <si>
    <t>Prižiūrėti esamą bei plėsti vandentiekio ir nuotekų tvarkymo sistemą</t>
  </si>
  <si>
    <t>002-02-02-04 (TP)</t>
  </si>
  <si>
    <t>Telšių miesto ir rajono lietaus nuotekų tinklų remonto ir renovavimo darbai</t>
  </si>
  <si>
    <t>Suremontuota, įrengta lietaus nuotekų infrastruktūros objektų</t>
  </si>
  <si>
    <t>002-02-02-11 (TE)</t>
  </si>
  <si>
    <t>Projekto „Paviršinių nuotekų infrastruktūros plėtra Telšių mieste“ įgyvendinimas</t>
  </si>
  <si>
    <t>002-02-02-13 (TP)</t>
  </si>
  <si>
    <t>Buitinių nuotekų tvarkymas</t>
  </si>
  <si>
    <t>Kompensuotų individualių buitinių nuotekų valymo įrenginių skaičius</t>
  </si>
  <si>
    <t>002-02-02-14 (TP)</t>
  </si>
  <si>
    <t>Telšių rajono savivaldybės aplinkos monitoringo 2023–2028 m. programos parengimas ir įgyvendinimas</t>
  </si>
  <si>
    <t>Atliekama aplinkos stebėsena pagal poreikį</t>
  </si>
  <si>
    <t>002-02-03 (T)</t>
  </si>
  <si>
    <t>Dalyvauti atliekų tvarkymo infrastruktūros priežiūroje ir plėtroje</t>
  </si>
  <si>
    <t>002-02-03-01 (TP)</t>
  </si>
  <si>
    <t>Komunalinių atliekų surinkimo ir tvarkymo sistemos išlaikymas</t>
  </si>
  <si>
    <t>TRATC kaštų padengimas iš vietinės rinkliavos</t>
  </si>
  <si>
    <t>002-02-03-02 (TP)</t>
  </si>
  <si>
    <t>Lengvatų Telšių rajono gyventojams už komunalinių atliekų tvarkymą padengimas</t>
  </si>
  <si>
    <t>Lengvatų padengimas</t>
  </si>
  <si>
    <t>002-02-03-05 (TP)</t>
  </si>
  <si>
    <t>Nepavojingų atliekų tvarkymas</t>
  </si>
  <si>
    <t>Sutvarkyta atliekų</t>
  </si>
  <si>
    <t>t</t>
  </si>
  <si>
    <t>002-02-03-06 (TP)</t>
  </si>
  <si>
    <t>Pavojingų atliekų tvarkymas</t>
  </si>
  <si>
    <t>Sutvarkyta pavojingų atliekų</t>
  </si>
  <si>
    <t>0,20</t>
  </si>
  <si>
    <t>002-02-03-08 (TP)</t>
  </si>
  <si>
    <t>Atliekų tvarkymas (šiukšlių surinkimas ir išvežimas iš viešo naudojimo teritorijų): Degaičių seniūnijoje, Gadūnavo seniūnijoje, Luokės seniūnijoje, Nevarėnų seniūnijoje, Ryškėnų seniūnijoje, Tryškių seniūnijoje, Upynos seniūnijoje, Varnių seniūnijoje, Viešvėnų seniūnijoje, Žarėnų seniūnijoje, Telšių miesto seniūnijoje</t>
  </si>
  <si>
    <t>Išvežta komunalinių atliekų Degaičių seniūnijoje</t>
  </si>
  <si>
    <t>m 3</t>
  </si>
  <si>
    <t>275,00</t>
  </si>
  <si>
    <t>Išvežta komunalinių atliekų Gadūnavo seniūnijoje</t>
  </si>
  <si>
    <t>Išvežta komunalinių atliekų Luokės seniūnijoje</t>
  </si>
  <si>
    <t>440,00</t>
  </si>
  <si>
    <t>Išvežta komunalinių atliekų Nevarėnų seniūnijoje</t>
  </si>
  <si>
    <t>220,00</t>
  </si>
  <si>
    <t>Išvežta komunalinių atliekų Ryškėnų seniūnijoje</t>
  </si>
  <si>
    <t>252,00</t>
  </si>
  <si>
    <t>Išvežta komunalinių atliekų Telšių miesto seniūnijoje</t>
  </si>
  <si>
    <t>2.000,00</t>
  </si>
  <si>
    <t>Išvežta komunalinių atliekų Tryškių seniūnijoje</t>
  </si>
  <si>
    <t>250,00</t>
  </si>
  <si>
    <t>Išvežta komunalinių atliekų Upynos seniūnijoje</t>
  </si>
  <si>
    <t>132,00</t>
  </si>
  <si>
    <t>Išvežta komunalinių atliekų Varnių seniūnijoje</t>
  </si>
  <si>
    <t>Išvežta komunalinių atliekų Viešvėnų seniūnijoje</t>
  </si>
  <si>
    <t>154,00</t>
  </si>
  <si>
    <t>Išvežta komunalinių atliekų Žarėnų seniūnijoje</t>
  </si>
  <si>
    <t>002-02-03-09 (TP)</t>
  </si>
  <si>
    <t>Paplūdimių ir maudyklų pakrančių priežiūra ir tvarkymas</t>
  </si>
  <si>
    <t>Prižiūrėta maudyklų</t>
  </si>
  <si>
    <t>002-02-03-11 (TP)</t>
  </si>
  <si>
    <t>Atliekų tvarkymo infrastruktūros plėtros priemonių įsigijimas</t>
  </si>
  <si>
    <t>Įsigyta atliekų tvarkymo infrastruktūros priemonių</t>
  </si>
  <si>
    <t>002-02-03-12 (RE)</t>
  </si>
  <si>
    <t>Projekto „Rūšiuojamojo atliekų surinkimo skatinimas Telšių regione“ įgyvendinimas</t>
  </si>
  <si>
    <t>36,00</t>
  </si>
  <si>
    <t>002-02-04 (T)</t>
  </si>
  <si>
    <t>Išsaugoti natūralų rajono kraštovaizdį, florą ir fauną</t>
  </si>
  <si>
    <t>002-02-04-01 (TI)</t>
  </si>
  <si>
    <t>Masčio ežero pietinės dalies apsauginio pylimo atstatymo darbai</t>
  </si>
  <si>
    <t>Atlikti pylimo atstatymo darbai</t>
  </si>
  <si>
    <t>002-02-04-02 (TP)</t>
  </si>
  <si>
    <t>Želdynų atkūrimas ir tvarkymas</t>
  </si>
  <si>
    <t>Atkurta želdynų</t>
  </si>
  <si>
    <t>0,50</t>
  </si>
  <si>
    <t>002-02-04-03 (TP)</t>
  </si>
  <si>
    <t>Įžuvinimo medžiagos įsigijimas</t>
  </si>
  <si>
    <t>Įžuvinta ežerų</t>
  </si>
  <si>
    <t>002-02-04-04 (TP)</t>
  </si>
  <si>
    <t>Sutvarkyta saugomų objektų</t>
  </si>
  <si>
    <t>002-02-04-05 (TP)</t>
  </si>
  <si>
    <t>Ypatingųjų ekologinių situacijų valdymo bei padarinių likvidavimo priemonių vykdymas</t>
  </si>
  <si>
    <t>Likviduota ypatingųjų ekologinių situacijų dalis nuo visų ypatingųjų ekologinių situacijų</t>
  </si>
  <si>
    <t>002-02-04-06 (TP)</t>
  </si>
  <si>
    <t>Patenkinta paraiškų dalis nuo visų gautų paraiškų</t>
  </si>
  <si>
    <t>002-02-04-09 (TP)</t>
  </si>
  <si>
    <t>Inventorizuota želdinių</t>
  </si>
  <si>
    <t>130,00</t>
  </si>
  <si>
    <t>002-02-04-10 (TP)</t>
  </si>
  <si>
    <t>Projekto „Kraštovaizdžio planavimo gerinimas, vizualinio estetinio potencialo didinimas ir ekologinės būklės gerinimas Telšių mieste ir rajone“ įgyvendinimas</t>
  </si>
  <si>
    <t>002-02-05 (T)</t>
  </si>
  <si>
    <t>Ugdyti rajono  bendruomenės ekologinį sąmoningumą</t>
  </si>
  <si>
    <t>002-02-05-01 (TP)</t>
  </si>
  <si>
    <t>Ekologinio švietimo priemonių vykdymas</t>
  </si>
  <si>
    <t>Prenumeruota leidinių</t>
  </si>
  <si>
    <t>002-03</t>
  </si>
  <si>
    <t>Užtikrinti saugią socialinę aplinką</t>
  </si>
  <si>
    <t>002-03-02 (T)</t>
  </si>
  <si>
    <t>Siekti didesnio visuomenės saugumo viešosiose erdvėse</t>
  </si>
  <si>
    <t>002-03-02-01 (TP)</t>
  </si>
  <si>
    <t>Viešosios tvarkos ir visuomenės saugumo užtikrinimas</t>
  </si>
  <si>
    <t>Remiamų programų skaičius</t>
  </si>
  <si>
    <t>002-03-02-02 (TP)</t>
  </si>
  <si>
    <t>Telšių miesto vaizdo stebėjimo kamerų eksploatavimas</t>
  </si>
  <si>
    <t>Eksploatuojamų kamerų skaičius</t>
  </si>
  <si>
    <t>42,00</t>
  </si>
  <si>
    <t>002-03-02-03 (TP)</t>
  </si>
  <si>
    <t>Trūkstamų policijos pareigūnų įdarbinimo skatinimas</t>
  </si>
  <si>
    <t>Remiamų policijos pareigūnų skaičius</t>
  </si>
  <si>
    <t>002-03-02-04 (TP)</t>
  </si>
  <si>
    <t>Telšių rajono priešgaisrinės tarnybos darbo organizavimas</t>
  </si>
  <si>
    <t>Atnaujintos įrangos ir transporto priemonių skaičius</t>
  </si>
  <si>
    <t>002-03-02-05 (PP)</t>
  </si>
  <si>
    <t>Projekto „Telšių rajono savivaldybės priedangų infrastruktūros atsparumo ir prieinamumo didinimas“ įgyvendinimas</t>
  </si>
  <si>
    <t>002-03-02-06 (PP)</t>
  </si>
  <si>
    <t>Projekto „Telšių rajono savivaldybės kolektyvinės apsaugos statinių aprūpinimas laikiną prieglobstį gaunantiems asmenims būtinomis priemonėmis“ įgyvendinimas</t>
  </si>
  <si>
    <t>Savivaldybės biudžetas (įskaitant skolintas lėšas)</t>
  </si>
  <si>
    <t>Savivaldybės biudžeto lėšos (nuosavos, be ankstesnių metų likučio)</t>
  </si>
  <si>
    <t>Savivaldybės biudžeto lėšos</t>
  </si>
  <si>
    <t>Lietuvos Respublikos valstybės biudžeto dotacijos</t>
  </si>
  <si>
    <t>Kelių priežiūros ir plėtros programos lėšos</t>
  </si>
  <si>
    <t>Specialiosios dotacijos valstybinėms (valstybės perduotoms savivaldybėms) funkcijoms atlikti lėšos</t>
  </si>
  <si>
    <t>Pajamų įmokos ir kitos pajamos</t>
  </si>
  <si>
    <t>Įstaigų pajamų lėšos</t>
  </si>
  <si>
    <t>Aplinkos apsaugos rėmimo specialiosios programos lėšos</t>
  </si>
  <si>
    <t>Europos Sąjungos ir kitos tarptautinės finansinės paramos lėšos</t>
  </si>
  <si>
    <t>Europos Sąjungos lėšos (iždas)</t>
  </si>
  <si>
    <t>Skolintos lėšos</t>
  </si>
  <si>
    <t>Savivaldybės skolintos lėšos</t>
  </si>
  <si>
    <t>Ankstesnių metų likučiai</t>
  </si>
  <si>
    <t>Savivaldybės biudžeto apyvartos lėšų likučių lėšos</t>
  </si>
  <si>
    <t>Įstaigos pajamų apyvartos lėšų likučių lėšos</t>
  </si>
  <si>
    <t>Aplinkos apsaugos rėmimo specialiosios programos apyvartos lėšų likučių lėšos</t>
  </si>
  <si>
    <t>Žemės realizavimo apyvartinės lėšos</t>
  </si>
  <si>
    <t>Kiti šaltiniai (Europos Sąjungos finansinė parama projektams įgyvendinti ir kitos teisėtai gautos lėšos, nurodant atskirus šaltinius)</t>
  </si>
  <si>
    <t>ES</t>
  </si>
  <si>
    <t>Europos Sąjungos paramos lėšos</t>
  </si>
  <si>
    <t>LRVB</t>
  </si>
  <si>
    <t>Valstybės biudžeto lėšos</t>
  </si>
  <si>
    <t>KT</t>
  </si>
  <si>
    <t>Kitų šaltinių (1,2 proc. parama, labdara ir kt.) lėšos</t>
  </si>
  <si>
    <t>IŠ VISO programai finansuoti pagal finansavimo šaltinius:</t>
  </si>
  <si>
    <t>Iš jų:</t>
  </si>
  <si>
    <t>Regioninė pažangos priemonė</t>
  </si>
  <si>
    <t>Programos uždavinio, priemonės kodas ir požymis</t>
  </si>
  <si>
    <t>Įvykdymas procentais</t>
  </si>
  <si>
    <t>Rezultato / Produkto</t>
  </si>
  <si>
    <t>Faktas</t>
  </si>
  <si>
    <t>2025 metų asignavimų ir kitų lėšų patvirtintas planas (Eur)</t>
  </si>
  <si>
    <t>2025 metų asignavimų ir kitų lėšų patikslintas planas (Eur)</t>
  </si>
  <si>
    <t>2025 metų asignavimų ir kitų lėšų įvykdymas (Eur)</t>
  </si>
  <si>
    <t>2025 metų 002 Saugios aplinkos užtikrinimo programos įvykdymo ataskaita</t>
  </si>
  <si>
    <t>2025 m.</t>
  </si>
  <si>
    <t xml:space="preserve">Vietinės reikšmės kelių su patobulinta (asfalto) danga ilgis palyginti su bendru vietinės reikšmės kelių ilgiu </t>
  </si>
  <si>
    <t>Įgyvendintų gatvių rekonstravimo, naujos statybos ir kapitalinio remonto projektų skaičius</t>
  </si>
  <si>
    <t>Prižiūrima gatvių apšvietimo sistemos dalis nuo turimos bendros apšvietimo sistemos</t>
  </si>
  <si>
    <t>Užtikrinta viešųjų erdvių priežiūra Telšių mieste ir rajone</t>
  </si>
  <si>
    <t>Prižiūrimų savivaldybei priklausančių būstų skaičius nuo visų būstų</t>
  </si>
  <si>
    <t>Užtikrinamas rajono įstaigų šildymo sistemų tinkamas funkcionavimas</t>
  </si>
  <si>
    <t>Užtikrinamas susisiekimo viešuoju transportu</t>
  </si>
  <si>
    <t>Vandens telkinių, tinkančių rekreacijai, dalis nuo visų telkinių (pagal vandens kokybę)</t>
  </si>
  <si>
    <t>Telšių miesto namų ūkių (abonementų), prisijungusių prie centralizuoto geriamojo vandens tiekimo tinklų, dalis nuo visų namų ūkių</t>
  </si>
  <si>
    <t>Telšių rajono namų ūkių (abonementų), prisijungusių prie centralizuoto nuotekų surinkimo tinklų,  dalis nuo visų namų ūkių</t>
  </si>
  <si>
    <t>Atliekų surenkamumas</t>
  </si>
  <si>
    <t>Perdirbamų atliekų kiekis nuo visų surenkamų atliekų</t>
  </si>
  <si>
    <t>Rajono teritorijos miškingumas ir želdiniai</t>
  </si>
  <si>
    <t>Saugomų teritorijų proc. rajono teritorijoje</t>
  </si>
  <si>
    <t>Ekologiniuose renginiuose, akcijose dalyvaujančių rajono gyventojų dalis</t>
  </si>
  <si>
    <t>Nusikalstamumo lygis (įregistruotų nusikalstamų veikų skaičius, tenkantis 100 tūkst. gyventojų)</t>
  </si>
  <si>
    <t>Šildymo sistemų remontas</t>
  </si>
  <si>
    <t>Saugomų teritorijų, gamtos paminklų steigimas ir tvarkymas</t>
  </si>
  <si>
    <t>Medžiojamųjų gyvūnų daromos žalos prevencinėms priemonėms vykdyti</t>
  </si>
  <si>
    <t>Telšių rajono želdynų ir želdinių inventorizavimas</t>
  </si>
  <si>
    <t>Įgyvendintos darnaus judumo priemonės</t>
  </si>
  <si>
    <t>Dviračiams skirta infrastruktūra, kuriai suteikta parama</t>
  </si>
  <si>
    <t xml:space="preserve">ĮVYKDYMO  ATASKAITA </t>
  </si>
  <si>
    <r>
      <t xml:space="preserve">Programos koordinatorius: </t>
    </r>
    <r>
      <rPr>
        <sz val="12"/>
        <rFont val="Times New Roman"/>
        <family val="1"/>
      </rPr>
      <t>Telšių rajono savivaldybės administracijos Statybos ir urbanistikos skyriaus  vedėjas Gintautas Lukauskas.</t>
    </r>
  </si>
  <si>
    <t>01 tikslas. Užtikrinti saugumą ir švarą bendrojo naudojimo teritorijose.</t>
  </si>
  <si>
    <t>01 uždavinys. Prižiūrėti Telšių rajono vietinės reikšmės kelius ir kelio statinius.</t>
  </si>
  <si>
    <t>02 uždavinys. Vykdyti Telšių rajono vietinės reikšmės kelių ir gatvių bei kelio statinių rekonstrukcijos ir naujos statybos darbus.</t>
  </si>
  <si>
    <t>03 uždavinys. Užtikrinti gatvių apšvietimą ir tinkamą gatvių apšvietimo tinklų ir elektros įrenginių priežiūrą rajono gyvenvietėse.</t>
  </si>
  <si>
    <t>04 uždavinys. Rekonstruoti ir tvarkyti Telšių miesto ir kaimiškų vietovių  viešąsias erdves.</t>
  </si>
  <si>
    <t>05 uždavinys. Teikti kokybiškas komunalines paslaugas rajono įstaigoms ir gyventojams.</t>
  </si>
  <si>
    <t>06 uždavinys. Užtikrinti teikiamų viešųjų paslaugų kokybę ir pasiekiamumą.</t>
  </si>
  <si>
    <t>02 tikslas. Užtikrinti rajone ekologiškai švarią aplinką.</t>
  </si>
  <si>
    <t>01 uždavinys. Išvalyti užterštas gamtines teritorijas ir pašalinti rizikos veiksnius, keliančius grėsmę aplinkai.</t>
  </si>
  <si>
    <t>02 uždavinys. Prižiūrėti esamą bei plėsti vandentiekio ir nuotekų tvarkymo sistemą.</t>
  </si>
  <si>
    <t>03 uždavinys. Dalyvauti atliekų tvarkymo infrastruktūros priežiūroje ir plėtroje.</t>
  </si>
  <si>
    <t>04 uždavinys. Išsaugoti natūralų rajono kraštovaizdį, florą ir fauną.</t>
  </si>
  <si>
    <t>05 uždavinys. Ugdyti rajono  bendruomenės ekologinį sąmoningumą.</t>
  </si>
  <si>
    <t>03 tikslas. Užtikrinti saugią socialinę aplinką.</t>
  </si>
  <si>
    <t>02 uždavinys. Siekti didesnio visuomenės saugumo viešosiose erdvėse.</t>
  </si>
  <si>
    <t>Faktiškai įvykdyta</t>
  </si>
  <si>
    <t>Iš dalies įvykdyta</t>
  </si>
  <si>
    <t>Neįvykdyta</t>
  </si>
  <si>
    <t>2025 METŲ 002 SAUGIOS APLINKOS UŽTIKRINIMO PROGRAMOS</t>
  </si>
  <si>
    <r>
      <t xml:space="preserve">Programą vykdė: </t>
    </r>
    <r>
      <rPr>
        <sz val="12"/>
        <rFont val="Times New Roman"/>
        <family val="1"/>
        <charset val="186"/>
      </rPr>
      <t xml:space="preserve">BĮ </t>
    </r>
    <r>
      <rPr>
        <sz val="12"/>
        <rFont val="Times New Roman"/>
        <family val="1"/>
      </rPr>
      <t>Telšių rajono savivaldybės administracijos (toliau – Administracija) Statybos ir urbanistikos skyrius, Administracijos Strateginio plananvimo ir investicijų skyrius, Administracijos Aplinkos apsaugos ir viešosios tvarkos skyrius,</t>
    </r>
    <r>
      <rPr>
        <b/>
        <sz val="12"/>
        <rFont val="Times New Roman"/>
        <family val="1"/>
      </rPr>
      <t xml:space="preserve"> </t>
    </r>
    <r>
      <rPr>
        <sz val="12"/>
        <rFont val="Times New Roman"/>
        <family val="1"/>
        <charset val="186"/>
      </rPr>
      <t>Administracijos D</t>
    </r>
    <r>
      <rPr>
        <sz val="12"/>
        <rFont val="Times New Roman"/>
        <family val="1"/>
      </rPr>
      <t xml:space="preserve">egaičių seniūnija, Administracijos Gadūnavo seniūnija, Administracijos Luokės seniūnija, Administracijos Nevarėnų seniūnija, Administracijos Ryškėnų seniūnija, Administracijos Tryškių seniūnija, Administracijos Upynos seniūnija, Administracijos Varnių seniūnija, Administracijos Viešvėnų seniūnija, Administracijos Žarėnų seniūnija, Administracijos Telšių miesto seniūnija, BĮ </t>
    </r>
    <r>
      <rPr>
        <sz val="12"/>
        <rFont val="Times New Roman"/>
        <family val="1"/>
        <charset val="186"/>
      </rPr>
      <t>Telšių rajono savivaldybės Priešgaisrinė tarnyba.</t>
    </r>
  </si>
  <si>
    <t xml:space="preserve">Programoje 2025 m. numatyta: </t>
  </si>
  <si>
    <t>Šviestuvų skaičius padidėjo, nes buvo įrengtas naujas apšvietimas Parko g. Degaičiuose, Gedimino g. Eigirdžiuose ir Kontrimų g. Birikų kaime.</t>
  </si>
  <si>
    <t>Šviestuvų skaičius išaugo, nes buvo naujai įrengtas gatvių apšvietimas Upynos seniūnijoje, Gintenių k., Dauginiukų ir Klyniukų gatvėse.</t>
  </si>
  <si>
    <t xml:space="preserve">Rodiklis pasiektas. Projekto finansavimo sutartis pasirašyta, nupirktos techninio darbo projekto rengimo paslaugos, vyksta projektavimo darbai. </t>
  </si>
  <si>
    <t>Priemonė įvykdyta iš dalies. 2025-07-02 pasirašyta projekto finansavimo sutartis. Masčio ežero pakrantės iki Mastupio g. ir iki Kauno g. dviračių takų infrastruktūros techninio projekto parengimo paslaugų sutartis pasirašyta 2025-11-17. Saulėtekio g., Luokės g., Lygumų g. dviračių takų infrastruktūros techninio projekto parengimo paslaugų sutartis pasirašyta 2025-12-08. Už atliktas paslaugas bus atsiskaitoma 2026 m., kada bus parengti techniniai projektai bei gauta teigiama ekspertizės išvada.</t>
  </si>
  <si>
    <t>Priemonė įvykdyta iš dalies. 2025-09-25 pasirašyta projekto finansavimo sutartis. 2025 m. skirtas finansavimas nebuvo įsisavintas dėl užsitęsusių viešųjų pirkimų procedūrų. Techninio projekto parengimo paslaugų pirkimas buvo vykdomas kelis kartus, kadangi nebuvo pateikta pasiūlymų. Projekto veiklos bus vykdomos 2026 m.</t>
  </si>
  <si>
    <t>Kapitaliai suremontuota Telšių m. Kauno gatvė, Ryškėnų sen. Lauko Sodos Lendrupio gatvė ir Degaičių sen. Degaičių k. Parko gatvė.</t>
  </si>
  <si>
    <t xml:space="preserve">Visos lėšos nebuvo panaudotos, tačiau pasirašyta projekto finansavimo sutartis, atliktos viešinimo veiklos, VšĮ Centrinei projektų valdymo agentūrai pateiktas pirkimų planas bei veiklos ataskaitos ir vykdyti viešieji pirkimai techninio projekto parengimo paslaugoms įsigyti, kas sudaro planuotą rodiklio reikšmę proc. </t>
  </si>
  <si>
    <t>Atliekant kadastrinius matavimus keitėsi kelių ilgis.</t>
  </si>
  <si>
    <t>Priemonė įvykdyta. Lėšų panaudota mažiau dėl įgyvendintų priežiūros priemonių apimties pagal poreikį. Atliekant kadastrinius matavimus keitėsi kelių ilgis.</t>
  </si>
  <si>
    <t>Lėšos už viešųjų erdvių priežiūrą buvo naudojamos pagal poreikį, taupant pajamas nenumatytiems priežiūros darbams. Priemonė įgyvendinta.</t>
  </si>
  <si>
    <t>Priemonė įvykdyta. Lėšų panaudota mažiau dėl sutaupymų vykdant viešųjų pirkimų procedūras.</t>
  </si>
  <si>
    <t>Priemonė įgyvendinta. Bešeimininkių gyvūnų buvo mažiau nei tikėtasi.</t>
  </si>
  <si>
    <t>Nupirkta apželdinimo projekto įgyvendinimo paslauga, tačiau dėl žiemos sezono, didžioji darbų dalis bus atllikta iki 2026 m. gegužės 24 d.</t>
  </si>
  <si>
    <t>Atsisakyta žurnalo „Miškai“ prenumeratos.</t>
  </si>
  <si>
    <t>Dėl papildomų nenumatytų darbų užsitęsė projekto įgyvendinimas. Numatyta darbus baigti 2026 metais.</t>
  </si>
  <si>
    <t>Priemonė įvykdyta. Lėšų panaudota mažiau dėl įgyvendintų priežiūros priemonių apimties pagal poreikį.</t>
  </si>
  <si>
    <t>Šviestuvų skaičius sumažėjo dėl keičiamų senų šviestuvų į didesnės apšvietos LED šviestuvus.</t>
  </si>
  <si>
    <t>Lėšų nepanaudota 100 proc. dėl seniūnijų pajamų taupymo. Priemonė įgyvendinta.Upynos seniūnijoje, Kaunatavoje, pirties pastatas parduotas aukciono būdu.</t>
  </si>
  <si>
    <t>Priemonė įgyvendinta. Rodiklis mažesnis, nes dalis paraiškų neatitiko kompensavimo tvarkos nuostatų.</t>
  </si>
  <si>
    <t>Perdirbta daugiau atliekų, nes buvo rasta daugiau bešeimininkių atliekų.</t>
  </si>
  <si>
    <t>Priemonė įgyvendinta. Lėšos skirtos pagal poreikį: Žemaitijos saugomų teritorijų direkcijai Telšių rajone esančių gamtos, kultūros vertybių ir kitų rekreacinių teritorijų priežiūrai vykdyti, Degaičių sen. medžiams persodinti.</t>
  </si>
  <si>
    <t>07 uždavinys. Užtikrinti tvarų judumą Telšių rajone.</t>
  </si>
  <si>
    <t>3.701,00</t>
  </si>
  <si>
    <t>Prižiūrimų gatvių apšvietimo šviestuvų skaičius Tryškių seniūnijoje padidėjo, nes buvo vykdomi AB Via Lietuva ir Savivaldybės administracijos projektai 2022 m. Tryškių seniūnija savo lėšomis įrengė gatvių apšvietimą Raudondvario g. (4 vnt.), Klaipėdos g. (6 vnt.), Žaliojoje g. (4 vnt.), Paupio g. (5 vnt.), Žemdirbių g. (2 vnt.).</t>
  </si>
  <si>
    <t>Informacinės sistemos veiklos pradžia numatyta 2026-04-30. Už informacinės sistemos programinės įrangos palaikymo ir priežiūros paslaugas bus mokama nuo 2026-05-01 iš Savivaldybės biudžeto (SB) lėšų.</t>
  </si>
  <si>
    <t>Pirtyje apsilankė daugiau gyventojų.</t>
  </si>
  <si>
    <t>Pirtyje apsilankė mažiau gyventojų.</t>
  </si>
  <si>
    <t>Išvežamų atliekų kiekis padidėjo dėl atsiradusio didesnio poreikio.</t>
  </si>
  <si>
    <t>Nebuvo poreikio.</t>
  </si>
  <si>
    <t>Paslauga nupirkta už mažesnę lėšų sumą, todėl pavyko nupirkti didesnį inventorizavimo plotą.</t>
  </si>
  <si>
    <t>PRIEMONĘ SLĖPTI, NES 2025 M. NIEKO NEBUVO DAROMA</t>
  </si>
  <si>
    <t>PRIEMONĘ SLĖPTI, NES 2025 M. NIEKO NEBUVO DAROMA. PRIEMONĖ ĮTRAUKTA, NES NUMATYTAS ĮGYVENDINIMAS 2026 AR 2027 M.</t>
  </si>
  <si>
    <t>Lėšų nuokrypis susidarė dėl užsitęsusių projektų įgyvendinimo planų vertinimo, viešųjų pirkimų procedūrų.</t>
  </si>
  <si>
    <t>1.500,00</t>
  </si>
  <si>
    <t>Priemonė įvykdyta iš dalies. Neįsigyti vikšriniai kopikliai ir neįrengtos langų apsaugos priemonės. Ataskaitiniu laikotarpiu pasirašyta projekto finansavimo sutartis, vykdytos viešinimo veiklos, VšĮ Vidaus reikalų ministerijos projektų valdymo agentūrai pateikta veiklos ataskaita bei veiklų ir finansinis grafikas, vykdytos viešųjų pirkimų procedūros, įrengti dūmų signalizatoriai ir pasirašyta elektros generatorių įrengimo sutartis.</t>
  </si>
  <si>
    <t>Priemonė įvykdyta iš dalies. Dėl užsitęsusių viešųjų pirkimų procedūrų nebuvo įsigyti pirmosios pagalbos rinkiniai. Ataskaitiniu laikotarpiu pasirašyta projekto finansavimo sutartis, vykdytos viešinimo veiklos, VšĮ Vidaus reikalų ministerijos projektų valdymo agentūrai pateikta veiklos ataskaita bei veiklų ir finansinis grafikas, vykdytos viešųjų pirkimų procedūros, įsigytos geriamojo vandens talpyklos ir asmens higienos priemonių rinkiniai.</t>
  </si>
  <si>
    <t xml:space="preserve">Priemonė įvykdyta iš dalies. Dėl užsitęsusio projekto įgyvendinimo plano vertinimo ir viešųjų pirkimų procedūrų projektavimo paslaugos nebuvo įsigytos. Ataskaitiniu laikotarpiu pasirašyta projekto finansavimo sutartis, vykdytos viešinimo veiklos, VšĮ Centrinei projektų valdymo agentūrai pateiktas pirkimų planas ir veiklos ataskaitos, taip pat pradėtos viešųjų pirkimų procedūros. </t>
  </si>
  <si>
    <t xml:space="preserve">Priemonė įvykdyta. 2025 m. parengti Sinagogos g., Iždinės g. ir Laisvės g. techniniai projektai. 2026 m. bus vykdomi rangos darbai. </t>
  </si>
  <si>
    <r>
      <t>2025 m.</t>
    </r>
    <r>
      <rPr>
        <sz val="12"/>
        <color theme="1"/>
        <rFont val="Times New Roman"/>
        <family val="1"/>
      </rPr>
      <t xml:space="preserve"> planuota įvykdyti 65 priemones (kurioms skirta / panaudota asignavimų): </t>
    </r>
    <r>
      <rPr>
        <b/>
        <sz val="12"/>
        <color theme="1"/>
        <rFont val="Times New Roman"/>
        <family val="1"/>
      </rPr>
      <t>14 098 926,98 Eur / 13 024 665,48  Eur;</t>
    </r>
  </si>
  <si>
    <t xml:space="preserve">Priemonė įvykdyta iš dalies. 2025-06-05 pasirašyta finansavimo sutartis, todėl nusitęsė pirkimo procedūros, atitinkmai ir darbų atlikimo terminai. </t>
  </si>
  <si>
    <t xml:space="preserve">Nukrypimų nuo plano priežastys, komentarai </t>
  </si>
  <si>
    <t>Programos, tikslo, uždavinio, priemonės pavadinimas, finansavimo šaltiniai</t>
  </si>
  <si>
    <t>Priemonė įvykdyta. 2025 m. už laidojimo duomenų informacinės sistemos programinę įrangą buvo sumokėta Savivaldybės biudžeto (SB) lėšomis. Metų pabaigoje į priemonę buvo įtrauktos Europos Sąjungos (ES) ir Lietuvos Respublikos valstybės biudžeto (LRVB) lėšos, kadangi gruodžio mėn. šios lėšos buvo gautos. Atitinkamai SB lėšos buvo atstatytos, tačiau strateginis veiklos planas nebuvo patikslintas, todėl susidarė 48,47 proc. nuokrypis. Projektą planuojama galutinai užbaigti iki 2026-04-30. 2026 m. bus deklaruojamos išlaidos už parengtus kapinių informacinės ir duomenų valdymo sistemos nuostatus bei laidojimo duomenų sistemos techninį aprašą.</t>
  </si>
  <si>
    <t>Nusikaltimų padaryta mažiau nei prognozuota.</t>
  </si>
  <si>
    <t xml:space="preserve">Priemonė įvykdyta. Telšių regiono atliekų tvarkymo centro per 2026 m. pateiktų sąskaitų už komunalinių atliekų surinkimo ir tvarkymo sistemos išlaikymą suma buvo mažesnė, nei buvo surinkta rinkliavos. Todėl dalis lėšų liko nepanaudota, jos bus naudojamos 2026 m. </t>
  </si>
  <si>
    <t>Siekiant užtikrinti poilsiautojų saugumą, 2025 m. buvo skelbiamas viešasis pirkimas gelbėjimo paslaugoms įsigyti Gadūnavo ir Varnių sen. esančiuose įteisintuose paplūdimiuose, bet pasiūlymų nebuvo gauta.</t>
  </si>
  <si>
    <t>Rajono miškingumo procentas didesnis dėl vykdomų medžių sodinimo darbų miško žemėje.</t>
  </si>
  <si>
    <t>Gautos 26 paraiškos, iš jų 12 neatitiko tvarkos aprašo nuostatų.</t>
  </si>
  <si>
    <t>Šviestuvų skaičius padidėjo dėl papildomai įrengtų gatvės šviestuvų.</t>
  </si>
  <si>
    <t>Buvo planuota įrengti aikštelę Kalno g. 40, Telšiuose, iš Džiugo g. pusės. Atlikus grunto tyrimus paaiškėjo, kad dėl sudėtingų gruntinių sąlygų aikštelės įrengimas būtų neproporcingai brangus, todėl šio projekto nuspręsta atsisakyti. Panaudotos lėšos atstatytos.</t>
  </si>
  <si>
    <t>Priemonė įvykdyta iš dalies. 2025-11-04 pasirašyta finansavimo sutartis. Įgyvendintos projekto viešinimo veiklos. VšĮ Centrinei projektų valdymo agentūrai pateikta Veiklos ataskaita, pirkimų planas.
Parengti techninio projekto parengimo ir projekto vykdymo priežiūros paslaugų pirkimo dokumentai. Viešasis pirkimas 2025-11-19 paskelbtas per CPO LT, tačiau negauta nė vieno pasiūlymo projektavimo paslaugoms. Atsižvelgiant į tai, pirkimo būdas pakeistas į atvirą tarptautinį konkursą ir 2025-12-31 paskelbtas viešasis pirkimas techninio projekto parengimo ir projekto vykdymo priežiūros paslaugoms įsigyti.
Lėšos buvo numatytos techninio projekto daliai apmokėti, tačiau dėl užsitęsusio PĮP vertinimo pradėtas tik projektavimo paslaugų pirkimas, todėl susidarė lėšų panaudojimo ir rodiklio nukrypimas.</t>
  </si>
  <si>
    <t>Priemonė įvykdyta. Nebuvo renkamas biudžetas, todėl atsiskaitymai už gruodžio mėn. suteiktas paslaugas perkelti į 2026 m. sausį.</t>
  </si>
  <si>
    <t xml:space="preserve">Priemonė įgyvendinta. Buvo tik vienas prašymas prisidėti,  jis buvo tenkintas ir įgyvendintas. </t>
  </si>
  <si>
    <t>Priemonė įvykdyta iš dalies. 2025-06-23 pasirašyta projekto finansavimo sutartis. 2025 m. skirtas finansavimas nebuvo įsisavintas dėl užsitęsusių viešųjų pirkimų procedūrų. Techninio projekto parengimo paslaugų pirkimas šviesoforų postams atnaujinti buvo vykdomas kelis kartus, kadangi nebuvo pateikta pasiūlymų. Projekto veiklos tęsiamos 2026 m.</t>
  </si>
  <si>
    <t>Priemonė įvykdyta. Lėšų panaudota mažiau, nes nupirktų paslaugų kaina mažesnė, nei planuota.</t>
  </si>
  <si>
    <t>Lėšų lengvatoms dengti buvo planuota daugiau, nei dėl jų kreiptasi.</t>
  </si>
  <si>
    <t xml:space="preserve"> </t>
  </si>
  <si>
    <t>Priemonė įvykdyta. Rasta daugiau bešeimininkių atliekų nei planuota, tačiau lėšų joms sutvarkyti panaudota mažiau, nes kai kurios atliekos pareikalavo mažesnių sutvarkymo kaštų.</t>
  </si>
  <si>
    <t>Nebuvo poreikio tvarkyti pavojingas atliekas. Atlikti ekogeologiniai tyrimai (Telšių g. 66, Luokės mstl.). Skirta lėšų Savivaldybės priešgaisrinei tarnybai absorbentams įsigyti.</t>
  </si>
  <si>
    <t>Didėjimą lėmė komunalinių atliekų išvežimų pagal grafiką skaičius. 2025 m. – 26 išvežimai, 2024 m. – 18 išvežimų, 2023 m. – 18 išvežimų.</t>
  </si>
  <si>
    <t xml:space="preserve">Lėšų priemonėms įsigyti buvo panaudota mažiau dėl viešųjų pirkimų metų gauto mažesnės kainos pasiūlymo. </t>
  </si>
  <si>
    <t>Siekiant maksimalaus metinio išteklių gausinimo, nuspręsta įžuvinti 1 vandens telkinį – Tausalo ežerą.</t>
  </si>
  <si>
    <t>Siekiant užtikrinti saugią aplinką, viešąsias erdves, įdiegtos papildomos vaizdo stebėjimo kameros.</t>
  </si>
  <si>
    <t>Priemonė įvykdyta. Buvo skatinti 3 studentai (po 250,00 Eur per mėnesį). Studijos baigėsi 2025 metų birželį. Prašymų vienkartinei paramai gauti nebuvo pateikta.</t>
  </si>
  <si>
    <t>faktiškai įvykdytos – 56 priemonės (pasiektos visos rodiklių reikšmės);</t>
  </si>
  <si>
    <t>iš dalies įvykdytos – 8 priemonės (pasiekta mažiau rodiklių reikšmių, nei planuota);</t>
  </si>
  <si>
    <t>neįvykdyta – 1 priemonė (nepasiekta nė viena planuota produkto rodiklio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</si>
</sst>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27]#,##0.00;\-#,##0.00;&quot;&quot;"/>
    <numFmt numFmtId="165" formatCode="0.0"/>
  </numFmts>
  <fonts count="16" x14ac:knownFonts="1">
    <font>
      <sz val="11"/>
      <color rgb="FF000000"/>
      <name val="Calibri"/>
      <family val="2"/>
    </font>
    <font>
      <sz val="11"/>
      <color rgb="FF000000"/>
      <name val="Times New Roman"/>
      <family val="1"/>
      <charset val="186"/>
    </font>
    <font>
      <b/>
      <sz val="11"/>
      <color rgb="FF000000"/>
      <name val="Times New Roman"/>
      <family val="1"/>
      <charset val="186"/>
    </font>
    <font>
      <b/>
      <sz val="12"/>
      <name val="Times New Roman"/>
      <family val="1"/>
    </font>
    <font>
      <sz val="12"/>
      <name val="Times New Roman"/>
      <family val="1"/>
    </font>
    <font>
      <sz val="12"/>
      <name val="Times New Roman"/>
      <family val="1"/>
      <charset val="186"/>
    </font>
    <font>
      <u/>
      <sz val="12"/>
      <name val="Times New Roman"/>
      <family val="1"/>
    </font>
    <font>
      <sz val="12"/>
      <color indexed="8"/>
      <name val="Times New Roman"/>
      <family val="1"/>
    </font>
    <font>
      <sz val="11"/>
      <color rgb="FFFF0000"/>
      <name val="Calibri"/>
      <family val="2"/>
    </font>
    <font>
      <sz val="8"/>
      <name val="Calibri"/>
      <family val="2"/>
    </font>
    <font>
      <sz val="11"/>
      <name val="Times New Roman"/>
      <family val="1"/>
      <charset val="186"/>
    </font>
    <font>
      <sz val="11"/>
      <color theme="1"/>
      <name val="Times New Roman"/>
      <family val="1"/>
      <charset val="186"/>
    </font>
    <font>
      <b/>
      <sz val="12"/>
      <color theme="1"/>
      <name val="Times New Roman"/>
      <family val="1"/>
    </font>
    <font>
      <sz val="12"/>
      <color theme="1"/>
      <name val="Times New Roman"/>
      <family val="1"/>
    </font>
    <font>
      <sz val="11"/>
      <color rgb="FFFF0000"/>
      <name val="Times New Roman"/>
      <family val="1"/>
      <charset val="186"/>
    </font>
    <font>
      <sz val="11"/>
      <color rgb="FFED0000"/>
      <name val="Times New Roman"/>
      <family val="1"/>
      <charset val="186"/>
    </font>
  </fonts>
  <fills count="10">
    <fill>
      <patternFill patternType="none"/>
    </fill>
    <fill>
      <patternFill patternType="gray125"/>
    </fill>
    <fill>
      <patternFill patternType="solid">
        <fgColor rgb="FFEBEBEB"/>
        <bgColor rgb="FFEBEBEB"/>
      </patternFill>
    </fill>
    <fill>
      <patternFill patternType="solid">
        <fgColor rgb="FF9CBDD6"/>
        <bgColor rgb="FF9CBDD6"/>
      </patternFill>
    </fill>
    <fill>
      <patternFill patternType="solid">
        <fgColor rgb="FFFCF79A"/>
        <bgColor rgb="FFFCF79A"/>
      </patternFill>
    </fill>
    <fill>
      <patternFill patternType="solid">
        <fgColor rgb="FFFFF200"/>
        <bgColor rgb="FFFFF200"/>
      </patternFill>
    </fill>
    <fill>
      <patternFill patternType="solid">
        <fgColor rgb="FFFFFF00"/>
        <bgColor indexed="64"/>
      </patternFill>
    </fill>
    <fill>
      <patternFill patternType="solid">
        <fgColor rgb="FFE4E4E4"/>
        <bgColor indexed="64"/>
      </patternFill>
    </fill>
    <fill>
      <patternFill patternType="solid">
        <fgColor rgb="FFFF99CC"/>
        <bgColor indexed="64"/>
      </patternFill>
    </fill>
    <fill>
      <patternFill patternType="solid">
        <fgColor rgb="FF99FF99"/>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thin">
        <color indexed="64"/>
      </bottom>
      <diagonal/>
    </border>
    <border>
      <left style="thin">
        <color rgb="FF000000"/>
      </left>
      <right style="medium">
        <color rgb="FF000000"/>
      </right>
      <top style="medium">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indexed="64"/>
      </right>
      <top style="medium">
        <color rgb="FF000000"/>
      </top>
      <bottom style="thin">
        <color indexed="64"/>
      </bottom>
      <diagonal/>
    </border>
    <border>
      <left style="thin">
        <color rgb="FF000000"/>
      </left>
      <right style="medium">
        <color rgb="FF000000"/>
      </right>
      <top/>
      <bottom style="thin">
        <color indexed="64"/>
      </bottom>
      <diagonal/>
    </border>
  </borders>
  <cellStyleXfs count="1">
    <xf numFmtId="0" fontId="0" fillId="0" borderId="0" applyBorder="0"/>
  </cellStyleXfs>
  <cellXfs count="178">
    <xf numFmtId="0" fontId="0" fillId="0" borderId="0" xfId="0"/>
    <xf numFmtId="0" fontId="1" fillId="0" borderId="0" xfId="0" applyFont="1" applyAlignment="1">
      <alignment wrapText="1"/>
    </xf>
    <xf numFmtId="0" fontId="2" fillId="0" borderId="10" xfId="0" applyFont="1" applyBorder="1" applyAlignment="1">
      <alignment horizontal="center" wrapText="1" readingOrder="1"/>
    </xf>
    <xf numFmtId="0" fontId="1" fillId="5" borderId="5" xfId="0" applyFont="1" applyFill="1" applyBorder="1" applyAlignment="1" applyProtection="1">
      <alignment vertical="top" wrapText="1" readingOrder="1"/>
      <protection locked="0"/>
    </xf>
    <xf numFmtId="0" fontId="1" fillId="5" borderId="6" xfId="0" applyFont="1" applyFill="1" applyBorder="1" applyAlignment="1" applyProtection="1">
      <alignment vertical="top" wrapText="1" readingOrder="1"/>
      <protection locked="0"/>
    </xf>
    <xf numFmtId="164" fontId="1" fillId="5" borderId="6" xfId="0" applyNumberFormat="1" applyFont="1" applyFill="1" applyBorder="1" applyAlignment="1">
      <alignment horizontal="right" vertical="top" wrapText="1" readingOrder="1"/>
    </xf>
    <xf numFmtId="0" fontId="1" fillId="5" borderId="6" xfId="0" applyFont="1" applyFill="1" applyBorder="1" applyAlignment="1" applyProtection="1">
      <alignment horizontal="right" vertical="top" wrapText="1" readingOrder="1"/>
      <protection locked="0"/>
    </xf>
    <xf numFmtId="0" fontId="1" fillId="5" borderId="6" xfId="0" applyFont="1" applyFill="1" applyBorder="1" applyAlignment="1" applyProtection="1">
      <alignment horizontal="left" vertical="top" wrapText="1" readingOrder="1"/>
      <protection locked="0"/>
    </xf>
    <xf numFmtId="0" fontId="1" fillId="5" borderId="6" xfId="0" applyFont="1" applyFill="1" applyBorder="1" applyAlignment="1" applyProtection="1">
      <alignment horizontal="center" vertical="top" wrapText="1" readingOrder="1"/>
      <protection locked="0"/>
    </xf>
    <xf numFmtId="0" fontId="1" fillId="5" borderId="7" xfId="0" applyFont="1" applyFill="1" applyBorder="1" applyAlignment="1" applyProtection="1">
      <alignment horizontal="right" vertical="top" wrapText="1" readingOrder="1"/>
      <protection locked="0"/>
    </xf>
    <xf numFmtId="0" fontId="1" fillId="4" borderId="5" xfId="0" applyFont="1" applyFill="1" applyBorder="1" applyAlignment="1" applyProtection="1">
      <alignment vertical="top" wrapText="1" readingOrder="1"/>
      <protection locked="0"/>
    </xf>
    <xf numFmtId="0" fontId="1" fillId="4" borderId="6" xfId="0" applyFont="1" applyFill="1" applyBorder="1" applyAlignment="1" applyProtection="1">
      <alignment vertical="top" wrapText="1" readingOrder="1"/>
      <protection locked="0"/>
    </xf>
    <xf numFmtId="164" fontId="1" fillId="4" borderId="6" xfId="0" applyNumberFormat="1" applyFont="1" applyFill="1" applyBorder="1" applyAlignment="1">
      <alignment horizontal="right" vertical="top" wrapText="1" readingOrder="1"/>
    </xf>
    <xf numFmtId="0" fontId="1" fillId="4" borderId="6" xfId="0" applyFont="1" applyFill="1" applyBorder="1" applyAlignment="1" applyProtection="1">
      <alignment horizontal="right" vertical="top" wrapText="1" readingOrder="1"/>
      <protection locked="0"/>
    </xf>
    <xf numFmtId="0" fontId="1" fillId="4" borderId="6" xfId="0" applyFont="1" applyFill="1" applyBorder="1" applyAlignment="1" applyProtection="1">
      <alignment horizontal="left" vertical="top" wrapText="1" readingOrder="1"/>
      <protection locked="0"/>
    </xf>
    <xf numFmtId="0" fontId="1" fillId="4" borderId="6" xfId="0" applyFont="1" applyFill="1" applyBorder="1" applyAlignment="1" applyProtection="1">
      <alignment horizontal="center" vertical="top" wrapText="1" readingOrder="1"/>
      <protection locked="0"/>
    </xf>
    <xf numFmtId="0" fontId="1" fillId="4" borderId="7" xfId="0" applyFont="1" applyFill="1" applyBorder="1" applyAlignment="1" applyProtection="1">
      <alignment horizontal="right" vertical="top" wrapText="1" readingOrder="1"/>
      <protection locked="0"/>
    </xf>
    <xf numFmtId="0" fontId="1" fillId="3" borderId="5" xfId="0" applyFont="1" applyFill="1" applyBorder="1" applyAlignment="1" applyProtection="1">
      <alignment vertical="top" wrapText="1" readingOrder="1"/>
      <protection locked="0"/>
    </xf>
    <xf numFmtId="0" fontId="1" fillId="3" borderId="6" xfId="0" applyFont="1" applyFill="1" applyBorder="1" applyAlignment="1" applyProtection="1">
      <alignment vertical="top" wrapText="1" readingOrder="1"/>
      <protection locked="0"/>
    </xf>
    <xf numFmtId="164" fontId="1" fillId="3" borderId="6" xfId="0" applyNumberFormat="1" applyFont="1" applyFill="1" applyBorder="1" applyAlignment="1">
      <alignment horizontal="right" vertical="top" wrapText="1" readingOrder="1"/>
    </xf>
    <xf numFmtId="0" fontId="1" fillId="3" borderId="6" xfId="0" applyFont="1" applyFill="1" applyBorder="1" applyAlignment="1" applyProtection="1">
      <alignment horizontal="left" vertical="top" wrapText="1" readingOrder="1"/>
      <protection locked="0"/>
    </xf>
    <xf numFmtId="0" fontId="1" fillId="3" borderId="6" xfId="0" applyFont="1" applyFill="1" applyBorder="1" applyAlignment="1" applyProtection="1">
      <alignment horizontal="center" vertical="top" wrapText="1" readingOrder="1"/>
      <protection locked="0"/>
    </xf>
    <xf numFmtId="0" fontId="1" fillId="3" borderId="7" xfId="0" applyFont="1" applyFill="1" applyBorder="1" applyAlignment="1" applyProtection="1">
      <alignment horizontal="right" vertical="top" wrapText="1" readingOrder="1"/>
      <protection locked="0"/>
    </xf>
    <xf numFmtId="0" fontId="1" fillId="0" borderId="5" xfId="0" applyFont="1" applyBorder="1" applyAlignment="1" applyProtection="1">
      <alignment vertical="top" wrapText="1" readingOrder="1"/>
      <protection locked="0"/>
    </xf>
    <xf numFmtId="0" fontId="1" fillId="0" borderId="6" xfId="0" applyFont="1" applyBorder="1" applyAlignment="1" applyProtection="1">
      <alignment vertical="top" wrapText="1" readingOrder="1"/>
      <protection locked="0"/>
    </xf>
    <xf numFmtId="164" fontId="1" fillId="0" borderId="6" xfId="0" applyNumberFormat="1" applyFont="1" applyBorder="1" applyAlignment="1" applyProtection="1">
      <alignment horizontal="right" vertical="top" wrapText="1" readingOrder="1"/>
      <protection locked="0"/>
    </xf>
    <xf numFmtId="0" fontId="1" fillId="0" borderId="6" xfId="0" applyFont="1" applyBorder="1" applyAlignment="1" applyProtection="1">
      <alignment horizontal="right" vertical="top" wrapText="1" readingOrder="1"/>
      <protection locked="0"/>
    </xf>
    <xf numFmtId="0" fontId="1" fillId="0" borderId="6" xfId="0" applyFont="1" applyBorder="1" applyAlignment="1" applyProtection="1">
      <alignment horizontal="left" vertical="top" wrapText="1" readingOrder="1"/>
      <protection locked="0"/>
    </xf>
    <xf numFmtId="0" fontId="1" fillId="0" borderId="6" xfId="0" applyFont="1" applyBorder="1" applyAlignment="1" applyProtection="1">
      <alignment horizontal="center" vertical="top" wrapText="1" readingOrder="1"/>
      <protection locked="0"/>
    </xf>
    <xf numFmtId="0" fontId="1" fillId="0" borderId="7" xfId="0" applyFont="1" applyBorder="1" applyAlignment="1" applyProtection="1">
      <alignment horizontal="right" vertical="top" wrapText="1" readingOrder="1"/>
      <protection locked="0"/>
    </xf>
    <xf numFmtId="164" fontId="1" fillId="0" borderId="6" xfId="0" applyNumberFormat="1" applyFont="1" applyBorder="1" applyAlignment="1">
      <alignment horizontal="right" vertical="top" wrapText="1" readingOrder="1"/>
    </xf>
    <xf numFmtId="0" fontId="1" fillId="0" borderId="8" xfId="0" applyFont="1" applyBorder="1" applyAlignment="1" applyProtection="1">
      <alignment vertical="top" wrapText="1" readingOrder="1"/>
      <protection locked="0"/>
    </xf>
    <xf numFmtId="0" fontId="1" fillId="0" borderId="1" xfId="0" applyFont="1" applyBorder="1" applyAlignment="1" applyProtection="1">
      <alignment vertical="top" wrapText="1" readingOrder="1"/>
      <protection locked="0"/>
    </xf>
    <xf numFmtId="164" fontId="1" fillId="0" borderId="1" xfId="0" applyNumberFormat="1" applyFont="1" applyBorder="1" applyAlignment="1" applyProtection="1">
      <alignment horizontal="right" vertical="top" wrapText="1" readingOrder="1"/>
      <protection locked="0"/>
    </xf>
    <xf numFmtId="0" fontId="1" fillId="0" borderId="1" xfId="0" applyFont="1" applyBorder="1" applyAlignment="1" applyProtection="1">
      <alignment horizontal="right" vertical="top" wrapText="1" readingOrder="1"/>
      <protection locked="0"/>
    </xf>
    <xf numFmtId="0" fontId="1" fillId="0" borderId="1" xfId="0" applyFont="1" applyBorder="1" applyAlignment="1" applyProtection="1">
      <alignment horizontal="left" vertical="top" wrapText="1" readingOrder="1"/>
      <protection locked="0"/>
    </xf>
    <xf numFmtId="0" fontId="1" fillId="0" borderId="1" xfId="0" applyFont="1" applyBorder="1" applyAlignment="1" applyProtection="1">
      <alignment horizontal="center" vertical="top" wrapText="1" readingOrder="1"/>
      <protection locked="0"/>
    </xf>
    <xf numFmtId="0" fontId="1" fillId="0" borderId="9" xfId="0" applyFont="1" applyBorder="1" applyAlignment="1" applyProtection="1">
      <alignment horizontal="right" vertical="top" wrapText="1" readingOrder="1"/>
      <protection locked="0"/>
    </xf>
    <xf numFmtId="164" fontId="1" fillId="0" borderId="1" xfId="0" applyNumberFormat="1" applyFont="1" applyBorder="1" applyAlignment="1">
      <alignment horizontal="right" vertical="top" wrapText="1" readingOrder="1"/>
    </xf>
    <xf numFmtId="2" fontId="1" fillId="5" borderId="6" xfId="0" applyNumberFormat="1" applyFont="1" applyFill="1" applyBorder="1" applyAlignment="1" applyProtection="1">
      <alignment horizontal="right" vertical="top" wrapText="1" readingOrder="1"/>
      <protection locked="0"/>
    </xf>
    <xf numFmtId="2" fontId="1" fillId="4" borderId="6" xfId="0" applyNumberFormat="1" applyFont="1" applyFill="1" applyBorder="1" applyAlignment="1" applyProtection="1">
      <alignment horizontal="right" vertical="top" wrapText="1" readingOrder="1"/>
      <protection locked="0"/>
    </xf>
    <xf numFmtId="2" fontId="1" fillId="3" borderId="6" xfId="0" applyNumberFormat="1" applyFont="1" applyFill="1" applyBorder="1" applyAlignment="1" applyProtection="1">
      <alignment horizontal="right" vertical="top" wrapText="1" readingOrder="1"/>
      <protection locked="0"/>
    </xf>
    <xf numFmtId="2" fontId="1" fillId="0" borderId="6" xfId="0" applyNumberFormat="1" applyFont="1" applyBorder="1" applyAlignment="1" applyProtection="1">
      <alignment horizontal="right" vertical="top" wrapText="1" readingOrder="1"/>
      <protection locked="0"/>
    </xf>
    <xf numFmtId="2" fontId="1" fillId="0" borderId="1" xfId="0" applyNumberFormat="1" applyFont="1" applyBorder="1" applyAlignment="1" applyProtection="1">
      <alignment horizontal="right" vertical="top" wrapText="1" readingOrder="1"/>
      <protection locked="0"/>
    </xf>
    <xf numFmtId="0" fontId="1" fillId="3" borderId="25" xfId="0" applyFont="1" applyFill="1" applyBorder="1" applyAlignment="1" applyProtection="1">
      <alignment horizontal="left" vertical="top" wrapText="1" readingOrder="1"/>
      <protection locked="0"/>
    </xf>
    <xf numFmtId="0" fontId="1" fillId="3" borderId="25" xfId="0" applyFont="1" applyFill="1" applyBorder="1" applyAlignment="1" applyProtection="1">
      <alignment horizontal="center" vertical="top" wrapText="1" readingOrder="1"/>
      <protection locked="0"/>
    </xf>
    <xf numFmtId="2" fontId="1" fillId="3" borderId="25" xfId="0" applyNumberFormat="1" applyFont="1" applyFill="1" applyBorder="1" applyAlignment="1" applyProtection="1">
      <alignment horizontal="right" vertical="top" wrapText="1" readingOrder="1"/>
      <protection locked="0"/>
    </xf>
    <xf numFmtId="0" fontId="1" fillId="3" borderId="26" xfId="0" applyFont="1" applyFill="1" applyBorder="1" applyAlignment="1" applyProtection="1">
      <alignment horizontal="left" vertical="top" wrapText="1" readingOrder="1"/>
      <protection locked="0"/>
    </xf>
    <xf numFmtId="0" fontId="1" fillId="3" borderId="26" xfId="0" applyFont="1" applyFill="1" applyBorder="1" applyAlignment="1" applyProtection="1">
      <alignment horizontal="center" vertical="top" wrapText="1" readingOrder="1"/>
      <protection locked="0"/>
    </xf>
    <xf numFmtId="2" fontId="1" fillId="3" borderId="26" xfId="0" applyNumberFormat="1" applyFont="1" applyFill="1" applyBorder="1" applyAlignment="1" applyProtection="1">
      <alignment horizontal="right" vertical="top" wrapText="1" readingOrder="1"/>
      <protection locked="0"/>
    </xf>
    <xf numFmtId="0" fontId="1" fillId="3" borderId="27" xfId="0" applyFont="1" applyFill="1" applyBorder="1" applyAlignment="1" applyProtection="1">
      <alignment vertical="top" wrapText="1" readingOrder="1"/>
      <protection locked="0"/>
    </xf>
    <xf numFmtId="0" fontId="1" fillId="3" borderId="26" xfId="0" applyFont="1" applyFill="1" applyBorder="1" applyAlignment="1" applyProtection="1">
      <alignment vertical="top" wrapText="1" readingOrder="1"/>
      <protection locked="0"/>
    </xf>
    <xf numFmtId="164" fontId="1" fillId="3" borderId="26" xfId="0" applyNumberFormat="1" applyFont="1" applyFill="1" applyBorder="1" applyAlignment="1">
      <alignment horizontal="right" vertical="top" wrapText="1" readingOrder="1"/>
    </xf>
    <xf numFmtId="0" fontId="1" fillId="3" borderId="26" xfId="0" applyFont="1" applyFill="1" applyBorder="1" applyAlignment="1" applyProtection="1">
      <alignment horizontal="right" vertical="top" wrapText="1" readingOrder="1"/>
      <protection locked="0"/>
    </xf>
    <xf numFmtId="0" fontId="1" fillId="3" borderId="28" xfId="0" applyFont="1" applyFill="1" applyBorder="1" applyAlignment="1" applyProtection="1">
      <alignment horizontal="right" vertical="top" wrapText="1" readingOrder="1"/>
      <protection locked="0"/>
    </xf>
    <xf numFmtId="0" fontId="1" fillId="3" borderId="29" xfId="0" applyFont="1" applyFill="1" applyBorder="1" applyAlignment="1" applyProtection="1">
      <alignment vertical="top" wrapText="1" readingOrder="1"/>
      <protection locked="0"/>
    </xf>
    <xf numFmtId="0" fontId="1" fillId="3" borderId="25" xfId="0" applyFont="1" applyFill="1" applyBorder="1" applyAlignment="1" applyProtection="1">
      <alignment vertical="top" wrapText="1" readingOrder="1"/>
      <protection locked="0"/>
    </xf>
    <xf numFmtId="164" fontId="1" fillId="3" borderId="25" xfId="0" applyNumberFormat="1" applyFont="1" applyFill="1" applyBorder="1" applyAlignment="1">
      <alignment horizontal="right" vertical="top" wrapText="1" readingOrder="1"/>
    </xf>
    <xf numFmtId="0" fontId="1" fillId="3" borderId="30" xfId="0" applyFont="1" applyFill="1" applyBorder="1" applyAlignment="1" applyProtection="1">
      <alignment horizontal="right" vertical="top" wrapText="1" readingOrder="1"/>
      <protection locked="0"/>
    </xf>
    <xf numFmtId="0" fontId="1" fillId="6" borderId="1" xfId="0" applyFont="1" applyFill="1" applyBorder="1" applyAlignment="1" applyProtection="1">
      <alignment vertical="top" wrapText="1" readingOrder="1"/>
      <protection locked="0"/>
    </xf>
    <xf numFmtId="164" fontId="1" fillId="6" borderId="1" xfId="0" applyNumberFormat="1" applyFont="1" applyFill="1" applyBorder="1" applyAlignment="1">
      <alignment horizontal="right" vertical="top" wrapText="1" readingOrder="1"/>
    </xf>
    <xf numFmtId="0" fontId="2" fillId="2" borderId="32" xfId="0" applyFont="1" applyFill="1" applyBorder="1" applyAlignment="1" applyProtection="1">
      <alignment vertical="top" wrapText="1" readingOrder="1"/>
      <protection locked="0"/>
    </xf>
    <xf numFmtId="0" fontId="2" fillId="2" borderId="32" xfId="0" applyFont="1" applyFill="1" applyBorder="1" applyAlignment="1" applyProtection="1">
      <alignment horizontal="right" vertical="top" wrapText="1" readingOrder="1"/>
      <protection locked="0"/>
    </xf>
    <xf numFmtId="164" fontId="2" fillId="2" borderId="32" xfId="0" applyNumberFormat="1" applyFont="1" applyFill="1" applyBorder="1" applyAlignment="1">
      <alignment horizontal="right" vertical="top" wrapText="1" readingOrder="1"/>
    </xf>
    <xf numFmtId="0" fontId="1" fillId="0" borderId="34" xfId="0" applyFont="1" applyBorder="1" applyAlignment="1">
      <alignment vertical="top" wrapText="1" readingOrder="1"/>
    </xf>
    <xf numFmtId="164" fontId="1" fillId="0" borderId="34" xfId="0" applyNumberFormat="1" applyFont="1" applyBorder="1" applyAlignment="1">
      <alignment horizontal="right" vertical="top" wrapText="1" readingOrder="1"/>
    </xf>
    <xf numFmtId="0" fontId="1" fillId="0" borderId="33" xfId="0" applyFont="1" applyBorder="1" applyAlignment="1">
      <alignment vertical="top" wrapText="1" readingOrder="1"/>
    </xf>
    <xf numFmtId="164" fontId="1" fillId="0" borderId="33" xfId="0" applyNumberFormat="1" applyFont="1" applyBorder="1" applyAlignment="1">
      <alignment horizontal="right" vertical="top" wrapText="1" readingOrder="1"/>
    </xf>
    <xf numFmtId="164" fontId="1" fillId="0" borderId="19" xfId="0" applyNumberFormat="1" applyFont="1" applyBorder="1" applyAlignment="1">
      <alignment horizontal="right" vertical="top" wrapText="1" readingOrder="1"/>
    </xf>
    <xf numFmtId="164" fontId="1" fillId="0" borderId="19" xfId="0" applyNumberFormat="1" applyFont="1" applyBorder="1" applyAlignment="1" applyProtection="1">
      <alignment horizontal="right" vertical="top" wrapText="1" readingOrder="1"/>
      <protection locked="0"/>
    </xf>
    <xf numFmtId="164" fontId="1" fillId="6" borderId="19" xfId="0" applyNumberFormat="1" applyFont="1" applyFill="1" applyBorder="1" applyAlignment="1">
      <alignment horizontal="right" vertical="top" wrapText="1" readingOrder="1"/>
    </xf>
    <xf numFmtId="164" fontId="2" fillId="2" borderId="35" xfId="0" applyNumberFormat="1" applyFont="1" applyFill="1" applyBorder="1" applyAlignment="1">
      <alignment horizontal="right" vertical="top" wrapText="1" readingOrder="1"/>
    </xf>
    <xf numFmtId="164" fontId="1" fillId="0" borderId="36" xfId="0" applyNumberFormat="1" applyFont="1" applyBorder="1" applyAlignment="1">
      <alignment horizontal="right" vertical="top" wrapText="1" readingOrder="1"/>
    </xf>
    <xf numFmtId="164" fontId="1" fillId="0" borderId="37" xfId="0" applyNumberFormat="1" applyFont="1" applyBorder="1" applyAlignment="1">
      <alignment horizontal="right" vertical="top" wrapText="1" readingOrder="1"/>
    </xf>
    <xf numFmtId="2" fontId="1" fillId="6" borderId="38" xfId="0" applyNumberFormat="1" applyFont="1" applyFill="1" applyBorder="1" applyAlignment="1">
      <alignment wrapText="1"/>
    </xf>
    <xf numFmtId="2" fontId="1" fillId="0" borderId="31" xfId="0" applyNumberFormat="1" applyFont="1" applyBorder="1" applyAlignment="1">
      <alignment vertical="top" wrapText="1"/>
    </xf>
    <xf numFmtId="2" fontId="1" fillId="6" borderId="31" xfId="0" applyNumberFormat="1" applyFont="1" applyFill="1" applyBorder="1" applyAlignment="1">
      <alignment vertical="top" wrapText="1"/>
    </xf>
    <xf numFmtId="2" fontId="1" fillId="0" borderId="31" xfId="0" applyNumberFormat="1" applyFont="1" applyBorder="1" applyAlignment="1">
      <alignment wrapText="1"/>
    </xf>
    <xf numFmtId="2" fontId="2" fillId="7" borderId="31" xfId="0" applyNumberFormat="1" applyFont="1" applyFill="1" applyBorder="1" applyAlignment="1">
      <alignment vertical="top" wrapText="1"/>
    </xf>
    <xf numFmtId="2" fontId="1" fillId="0" borderId="33" xfId="0" applyNumberFormat="1" applyFont="1" applyBorder="1" applyAlignment="1">
      <alignment wrapText="1"/>
    </xf>
    <xf numFmtId="2" fontId="1" fillId="0" borderId="34" xfId="0" applyNumberFormat="1" applyFont="1" applyBorder="1" applyAlignment="1">
      <alignment wrapText="1"/>
    </xf>
    <xf numFmtId="0" fontId="4" fillId="0" borderId="0" xfId="0" applyFont="1"/>
    <xf numFmtId="0" fontId="3" fillId="0" borderId="0" xfId="0" applyFont="1" applyAlignment="1">
      <alignment horizontal="left" wrapText="1"/>
    </xf>
    <xf numFmtId="0" fontId="3" fillId="0" borderId="0" xfId="0" applyFont="1" applyAlignment="1">
      <alignment wrapText="1"/>
    </xf>
    <xf numFmtId="0" fontId="4" fillId="0" borderId="0" xfId="0" applyFont="1" applyAlignment="1">
      <alignment horizontal="left"/>
    </xf>
    <xf numFmtId="0" fontId="4" fillId="0" borderId="0" xfId="0" applyFont="1" applyAlignment="1">
      <alignment vertical="top"/>
    </xf>
    <xf numFmtId="0" fontId="3" fillId="0" borderId="0" xfId="0" applyFont="1"/>
    <xf numFmtId="0" fontId="3" fillId="0" borderId="0" xfId="0" applyFont="1" applyAlignment="1">
      <alignment horizontal="left"/>
    </xf>
    <xf numFmtId="0" fontId="7" fillId="0" borderId="0" xfId="0" applyFont="1"/>
    <xf numFmtId="0" fontId="0" fillId="0" borderId="0" xfId="0" applyAlignment="1">
      <alignment horizontal="center"/>
    </xf>
    <xf numFmtId="0" fontId="0" fillId="0" borderId="0" xfId="0" applyAlignment="1">
      <alignment horizontal="left"/>
    </xf>
    <xf numFmtId="0" fontId="8" fillId="0" borderId="0" xfId="0" applyFont="1" applyAlignment="1">
      <alignment horizontal="center"/>
    </xf>
    <xf numFmtId="0" fontId="1" fillId="0" borderId="7" xfId="0" applyFont="1" applyBorder="1" applyAlignment="1" applyProtection="1">
      <alignment horizontal="left" vertical="top" wrapText="1" readingOrder="1"/>
      <protection locked="0"/>
    </xf>
    <xf numFmtId="0" fontId="1" fillId="0" borderId="9" xfId="0" applyFont="1" applyBorder="1" applyAlignment="1" applyProtection="1">
      <alignment horizontal="left" vertical="top" wrapText="1" readingOrder="1"/>
      <protection locked="0"/>
    </xf>
    <xf numFmtId="0" fontId="10" fillId="0" borderId="9" xfId="0" applyFont="1" applyBorder="1" applyAlignment="1" applyProtection="1">
      <alignment horizontal="left" vertical="top" wrapText="1" readingOrder="1"/>
      <protection locked="0"/>
    </xf>
    <xf numFmtId="0" fontId="1" fillId="3" borderId="7" xfId="0" applyFont="1" applyFill="1" applyBorder="1" applyAlignment="1" applyProtection="1">
      <alignment horizontal="left" vertical="top" wrapText="1" readingOrder="1"/>
      <protection locked="0"/>
    </xf>
    <xf numFmtId="2" fontId="10" fillId="0" borderId="6" xfId="0" applyNumberFormat="1" applyFont="1" applyBorder="1" applyAlignment="1" applyProtection="1">
      <alignment horizontal="right" vertical="top" wrapText="1" readingOrder="1"/>
      <protection locked="0"/>
    </xf>
    <xf numFmtId="0" fontId="11" fillId="0" borderId="7" xfId="0" applyFont="1" applyBorder="1" applyAlignment="1" applyProtection="1">
      <alignment horizontal="left" vertical="top" wrapText="1" readingOrder="1"/>
      <protection locked="0"/>
    </xf>
    <xf numFmtId="0" fontId="1" fillId="3" borderId="28" xfId="0" applyFont="1" applyFill="1" applyBorder="1" applyAlignment="1" applyProtection="1">
      <alignment horizontal="left" vertical="top" wrapText="1" readingOrder="1"/>
      <protection locked="0"/>
    </xf>
    <xf numFmtId="0" fontId="1" fillId="3" borderId="39" xfId="0" applyFont="1" applyFill="1" applyBorder="1" applyAlignment="1" applyProtection="1">
      <alignment horizontal="left" vertical="top" wrapText="1" readingOrder="1"/>
      <protection locked="0"/>
    </xf>
    <xf numFmtId="0" fontId="13" fillId="0" borderId="0" xfId="0" applyFont="1" applyAlignment="1">
      <alignment horizontal="left"/>
    </xf>
    <xf numFmtId="0" fontId="14" fillId="0" borderId="7" xfId="0" applyFont="1" applyBorder="1" applyAlignment="1" applyProtection="1">
      <alignment horizontal="right" vertical="top" wrapText="1" readingOrder="1"/>
      <protection locked="0"/>
    </xf>
    <xf numFmtId="0" fontId="10" fillId="0" borderId="7" xfId="0" applyFont="1" applyBorder="1" applyAlignment="1" applyProtection="1">
      <alignment horizontal="left" vertical="top" wrapText="1" readingOrder="1"/>
      <protection locked="0"/>
    </xf>
    <xf numFmtId="0" fontId="10" fillId="0" borderId="6" xfId="0" applyFont="1" applyBorder="1" applyAlignment="1" applyProtection="1">
      <alignment horizontal="right" vertical="top" wrapText="1" readingOrder="1"/>
      <protection locked="0"/>
    </xf>
    <xf numFmtId="0" fontId="10" fillId="3" borderId="30" xfId="0" applyFont="1" applyFill="1" applyBorder="1" applyAlignment="1" applyProtection="1">
      <alignment horizontal="left" vertical="top" wrapText="1" readingOrder="1"/>
      <protection locked="0"/>
    </xf>
    <xf numFmtId="0" fontId="10" fillId="3" borderId="7" xfId="0" applyFont="1" applyFill="1" applyBorder="1" applyAlignment="1" applyProtection="1">
      <alignment horizontal="left" vertical="top" wrapText="1" readingOrder="1"/>
      <protection locked="0"/>
    </xf>
    <xf numFmtId="165" fontId="1" fillId="0" borderId="6" xfId="0" applyNumberFormat="1" applyFont="1" applyBorder="1" applyAlignment="1" applyProtection="1">
      <alignment horizontal="right" vertical="top" wrapText="1" readingOrder="1"/>
      <protection locked="0"/>
    </xf>
    <xf numFmtId="0" fontId="14" fillId="0" borderId="0" xfId="0" applyFont="1" applyAlignment="1">
      <alignment wrapText="1"/>
    </xf>
    <xf numFmtId="0" fontId="15" fillId="0" borderId="0" xfId="0" applyFont="1" applyAlignment="1">
      <alignment wrapText="1"/>
    </xf>
    <xf numFmtId="0" fontId="15" fillId="0" borderId="0" xfId="0" applyFont="1" applyAlignment="1">
      <alignment vertical="top" wrapText="1"/>
    </xf>
    <xf numFmtId="0" fontId="14" fillId="0" borderId="0" xfId="0" applyFont="1" applyBorder="1" applyAlignment="1" applyProtection="1">
      <alignment horizontal="left" vertical="top" wrapText="1" readingOrder="1"/>
      <protection locked="0"/>
    </xf>
    <xf numFmtId="0" fontId="10" fillId="0" borderId="4" xfId="0" applyFont="1" applyBorder="1" applyAlignment="1" applyProtection="1">
      <alignment horizontal="left" vertical="top" wrapText="1" readingOrder="1"/>
      <protection locked="0"/>
    </xf>
    <xf numFmtId="0" fontId="15" fillId="0" borderId="0" xfId="0" applyFont="1" applyBorder="1" applyAlignment="1" applyProtection="1">
      <alignment horizontal="left" vertical="top" wrapText="1" readingOrder="1"/>
      <protection locked="0"/>
    </xf>
    <xf numFmtId="0" fontId="1" fillId="8" borderId="5" xfId="0" applyFont="1" applyFill="1" applyBorder="1" applyAlignment="1" applyProtection="1">
      <alignment vertical="top" wrapText="1" readingOrder="1"/>
      <protection locked="0"/>
    </xf>
    <xf numFmtId="0" fontId="1" fillId="8" borderId="6" xfId="0" applyFont="1" applyFill="1" applyBorder="1" applyAlignment="1" applyProtection="1">
      <alignment vertical="top" wrapText="1" readingOrder="1"/>
      <protection locked="0"/>
    </xf>
    <xf numFmtId="164" fontId="1" fillId="8" borderId="6" xfId="0" applyNumberFormat="1" applyFont="1" applyFill="1" applyBorder="1" applyAlignment="1">
      <alignment horizontal="right" vertical="top" wrapText="1" readingOrder="1"/>
    </xf>
    <xf numFmtId="2" fontId="1" fillId="8" borderId="6" xfId="0" applyNumberFormat="1" applyFont="1" applyFill="1" applyBorder="1" applyAlignment="1" applyProtection="1">
      <alignment horizontal="right" vertical="top" wrapText="1" readingOrder="1"/>
      <protection locked="0"/>
    </xf>
    <xf numFmtId="0" fontId="1" fillId="8" borderId="6" xfId="0" applyFont="1" applyFill="1" applyBorder="1" applyAlignment="1" applyProtection="1">
      <alignment horizontal="left" vertical="top" wrapText="1" readingOrder="1"/>
      <protection locked="0"/>
    </xf>
    <xf numFmtId="0" fontId="1" fillId="8" borderId="6" xfId="0" applyFont="1" applyFill="1" applyBorder="1" applyAlignment="1" applyProtection="1">
      <alignment horizontal="center" vertical="top" wrapText="1" readingOrder="1"/>
      <protection locked="0"/>
    </xf>
    <xf numFmtId="0" fontId="1" fillId="8" borderId="6" xfId="0" applyFont="1" applyFill="1" applyBorder="1" applyAlignment="1" applyProtection="1">
      <alignment horizontal="right" vertical="top" wrapText="1" readingOrder="1"/>
      <protection locked="0"/>
    </xf>
    <xf numFmtId="0" fontId="1" fillId="8" borderId="7" xfId="0" applyFont="1" applyFill="1" applyBorder="1" applyAlignment="1" applyProtection="1">
      <alignment horizontal="left" vertical="top" wrapText="1" readingOrder="1"/>
      <protection locked="0"/>
    </xf>
    <xf numFmtId="0" fontId="1" fillId="8" borderId="8" xfId="0" applyFont="1" applyFill="1" applyBorder="1" applyAlignment="1" applyProtection="1">
      <alignment vertical="top" wrapText="1" readingOrder="1"/>
      <protection locked="0"/>
    </xf>
    <xf numFmtId="0" fontId="1" fillId="8" borderId="1" xfId="0" applyFont="1" applyFill="1" applyBorder="1" applyAlignment="1" applyProtection="1">
      <alignment vertical="top" wrapText="1" readingOrder="1"/>
      <protection locked="0"/>
    </xf>
    <xf numFmtId="164" fontId="1" fillId="8" borderId="1" xfId="0" applyNumberFormat="1" applyFont="1" applyFill="1" applyBorder="1" applyAlignment="1" applyProtection="1">
      <alignment horizontal="right" vertical="top" wrapText="1" readingOrder="1"/>
      <protection locked="0"/>
    </xf>
    <xf numFmtId="2" fontId="1" fillId="8" borderId="1" xfId="0" applyNumberFormat="1" applyFont="1" applyFill="1" applyBorder="1" applyAlignment="1" applyProtection="1">
      <alignment horizontal="right" vertical="top" wrapText="1" readingOrder="1"/>
      <protection locked="0"/>
    </xf>
    <xf numFmtId="0" fontId="1" fillId="8" borderId="1" xfId="0" applyFont="1" applyFill="1" applyBorder="1" applyAlignment="1" applyProtection="1">
      <alignment horizontal="left" vertical="top" wrapText="1" readingOrder="1"/>
      <protection locked="0"/>
    </xf>
    <xf numFmtId="0" fontId="1" fillId="8" borderId="1" xfId="0" applyFont="1" applyFill="1" applyBorder="1" applyAlignment="1" applyProtection="1">
      <alignment horizontal="center" vertical="top" wrapText="1" readingOrder="1"/>
      <protection locked="0"/>
    </xf>
    <xf numFmtId="0" fontId="1" fillId="8" borderId="1" xfId="0" applyFont="1" applyFill="1" applyBorder="1" applyAlignment="1" applyProtection="1">
      <alignment horizontal="right" vertical="top" wrapText="1" readingOrder="1"/>
      <protection locked="0"/>
    </xf>
    <xf numFmtId="0" fontId="1" fillId="8" borderId="9" xfId="0" applyFont="1" applyFill="1" applyBorder="1" applyAlignment="1" applyProtection="1">
      <alignment horizontal="right" vertical="top" wrapText="1" readingOrder="1"/>
      <protection locked="0"/>
    </xf>
    <xf numFmtId="0" fontId="1" fillId="9" borderId="5" xfId="0" applyFont="1" applyFill="1" applyBorder="1" applyAlignment="1" applyProtection="1">
      <alignment vertical="top" wrapText="1" readingOrder="1"/>
      <protection locked="0"/>
    </xf>
    <xf numFmtId="0" fontId="1" fillId="9" borderId="6" xfId="0" applyFont="1" applyFill="1" applyBorder="1" applyAlignment="1" applyProtection="1">
      <alignment vertical="top" wrapText="1" readingOrder="1"/>
      <protection locked="0"/>
    </xf>
    <xf numFmtId="164" fontId="1" fillId="9" borderId="6" xfId="0" applyNumberFormat="1" applyFont="1" applyFill="1" applyBorder="1" applyAlignment="1" applyProtection="1">
      <alignment horizontal="right" vertical="top" wrapText="1" readingOrder="1"/>
      <protection locked="0"/>
    </xf>
    <xf numFmtId="2" fontId="1" fillId="9" borderId="6" xfId="0" applyNumberFormat="1" applyFont="1" applyFill="1" applyBorder="1" applyAlignment="1" applyProtection="1">
      <alignment horizontal="right" vertical="top" wrapText="1" readingOrder="1"/>
      <protection locked="0"/>
    </xf>
    <xf numFmtId="0" fontId="1" fillId="9" borderId="6" xfId="0" applyFont="1" applyFill="1" applyBorder="1" applyAlignment="1" applyProtection="1">
      <alignment horizontal="left" vertical="top" wrapText="1" readingOrder="1"/>
      <protection locked="0"/>
    </xf>
    <xf numFmtId="0" fontId="1" fillId="9" borderId="6" xfId="0" applyFont="1" applyFill="1" applyBorder="1" applyAlignment="1" applyProtection="1">
      <alignment horizontal="center" vertical="top" wrapText="1" readingOrder="1"/>
      <protection locked="0"/>
    </xf>
    <xf numFmtId="0" fontId="1" fillId="9" borderId="6" xfId="0" applyFont="1" applyFill="1" applyBorder="1" applyAlignment="1" applyProtection="1">
      <alignment horizontal="right" vertical="top" wrapText="1" readingOrder="1"/>
      <protection locked="0"/>
    </xf>
    <xf numFmtId="2" fontId="10" fillId="9" borderId="6" xfId="0" applyNumberFormat="1" applyFont="1" applyFill="1" applyBorder="1" applyAlignment="1" applyProtection="1">
      <alignment horizontal="right" vertical="top" wrapText="1" readingOrder="1"/>
      <protection locked="0"/>
    </xf>
    <xf numFmtId="0" fontId="10" fillId="9" borderId="7" xfId="0" applyFont="1" applyFill="1" applyBorder="1" applyAlignment="1" applyProtection="1">
      <alignment horizontal="left" vertical="top" wrapText="1" readingOrder="1"/>
      <protection locked="0"/>
    </xf>
    <xf numFmtId="0" fontId="1" fillId="9" borderId="7" xfId="0" applyFont="1" applyFill="1" applyBorder="1" applyAlignment="1" applyProtection="1">
      <alignment horizontal="left" vertical="top" wrapText="1" readingOrder="1"/>
      <protection locked="0"/>
    </xf>
    <xf numFmtId="0" fontId="1" fillId="9" borderId="2" xfId="0" applyFont="1" applyFill="1" applyBorder="1" applyAlignment="1" applyProtection="1">
      <alignment vertical="top" wrapText="1" readingOrder="1"/>
      <protection locked="0"/>
    </xf>
    <xf numFmtId="0" fontId="1" fillId="9" borderId="3" xfId="0" applyFont="1" applyFill="1" applyBorder="1" applyAlignment="1" applyProtection="1">
      <alignment vertical="top" wrapText="1" readingOrder="1"/>
      <protection locked="0"/>
    </xf>
    <xf numFmtId="164" fontId="1" fillId="9" borderId="3" xfId="0" applyNumberFormat="1" applyFont="1" applyFill="1" applyBorder="1" applyAlignment="1" applyProtection="1">
      <alignment horizontal="right" vertical="top" wrapText="1" readingOrder="1"/>
      <protection locked="0"/>
    </xf>
    <xf numFmtId="0" fontId="1" fillId="9" borderId="3" xfId="0" applyFont="1" applyFill="1" applyBorder="1" applyAlignment="1" applyProtection="1">
      <alignment horizontal="right" vertical="top" wrapText="1" readingOrder="1"/>
      <protection locked="0"/>
    </xf>
    <xf numFmtId="0" fontId="1" fillId="9" borderId="3" xfId="0" applyFont="1" applyFill="1" applyBorder="1" applyAlignment="1" applyProtection="1">
      <alignment horizontal="left" vertical="top" wrapText="1" readingOrder="1"/>
      <protection locked="0"/>
    </xf>
    <xf numFmtId="0" fontId="1" fillId="9" borderId="3" xfId="0" applyFont="1" applyFill="1" applyBorder="1" applyAlignment="1" applyProtection="1">
      <alignment horizontal="center" vertical="top" wrapText="1" readingOrder="1"/>
      <protection locked="0"/>
    </xf>
    <xf numFmtId="2" fontId="10" fillId="9" borderId="3" xfId="0" applyNumberFormat="1" applyFont="1" applyFill="1" applyBorder="1" applyAlignment="1" applyProtection="1">
      <alignment horizontal="right" vertical="top" wrapText="1" readingOrder="1"/>
      <protection locked="0"/>
    </xf>
    <xf numFmtId="0" fontId="10" fillId="9" borderId="4" xfId="0" applyFont="1" applyFill="1" applyBorder="1" applyAlignment="1" applyProtection="1">
      <alignment horizontal="left" vertical="top" wrapText="1" readingOrder="1"/>
      <protection locked="0"/>
    </xf>
    <xf numFmtId="0" fontId="0" fillId="0" borderId="0" xfId="0" applyAlignment="1">
      <alignment horizontal="left"/>
    </xf>
    <xf numFmtId="0" fontId="6" fillId="0" borderId="0" xfId="0" applyFont="1" applyAlignment="1">
      <alignment horizontal="left"/>
    </xf>
    <xf numFmtId="0" fontId="4"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6"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center"/>
    </xf>
    <xf numFmtId="0" fontId="3" fillId="0" borderId="0" xfId="0" applyFont="1" applyAlignment="1">
      <alignment horizontal="left" wrapText="1"/>
    </xf>
    <xf numFmtId="0" fontId="2" fillId="0" borderId="11" xfId="0" applyFont="1" applyBorder="1" applyAlignment="1">
      <alignment horizontal="center" wrapText="1" readingOrder="1"/>
    </xf>
    <xf numFmtId="0" fontId="2" fillId="0" borderId="17" xfId="0" applyFont="1" applyBorder="1" applyAlignment="1">
      <alignment horizontal="center" wrapText="1" readingOrder="1"/>
    </xf>
    <xf numFmtId="0" fontId="2" fillId="0" borderId="22" xfId="0" applyFont="1" applyBorder="1" applyAlignment="1">
      <alignment horizontal="center" wrapText="1" readingOrder="1"/>
    </xf>
    <xf numFmtId="0" fontId="2" fillId="0" borderId="12" xfId="0" applyFont="1" applyBorder="1" applyAlignment="1">
      <alignment horizontal="center" wrapText="1" readingOrder="1"/>
    </xf>
    <xf numFmtId="0" fontId="2" fillId="0" borderId="18" xfId="0" applyFont="1" applyBorder="1" applyAlignment="1">
      <alignment horizontal="center" wrapText="1" readingOrder="1"/>
    </xf>
    <xf numFmtId="0" fontId="2" fillId="0" borderId="23" xfId="0" applyFont="1" applyBorder="1" applyAlignment="1">
      <alignment horizontal="center" wrapText="1" readingOrder="1"/>
    </xf>
    <xf numFmtId="0" fontId="2" fillId="0" borderId="6" xfId="0" applyFont="1" applyBorder="1" applyAlignment="1">
      <alignment horizontal="center" wrapText="1" readingOrder="1"/>
    </xf>
    <xf numFmtId="0" fontId="2" fillId="0" borderId="1" xfId="0" applyFont="1" applyBorder="1" applyAlignment="1">
      <alignment horizontal="center" wrapText="1" readingOrder="1"/>
    </xf>
    <xf numFmtId="0" fontId="2" fillId="0" borderId="10" xfId="0" applyFont="1" applyBorder="1" applyAlignment="1">
      <alignment horizontal="center" wrapText="1" readingOrder="1"/>
    </xf>
    <xf numFmtId="0" fontId="2" fillId="0" borderId="16" xfId="0" applyFont="1" applyBorder="1" applyAlignment="1">
      <alignment horizontal="center" wrapText="1"/>
    </xf>
    <xf numFmtId="0" fontId="2" fillId="0" borderId="21" xfId="0" applyFont="1" applyBorder="1" applyAlignment="1">
      <alignment horizontal="center" wrapText="1"/>
    </xf>
    <xf numFmtId="0" fontId="2" fillId="0" borderId="24" xfId="0" applyFont="1" applyBorder="1" applyAlignment="1">
      <alignment horizontal="center" wrapText="1"/>
    </xf>
    <xf numFmtId="0" fontId="2" fillId="0" borderId="19" xfId="0" applyFont="1" applyBorder="1" applyAlignment="1">
      <alignment horizontal="center" wrapText="1" readingOrder="1"/>
    </xf>
    <xf numFmtId="0" fontId="2" fillId="0" borderId="20" xfId="0" applyFont="1" applyBorder="1" applyAlignment="1">
      <alignment horizontal="center" wrapText="1" readingOrder="1"/>
    </xf>
    <xf numFmtId="0" fontId="2" fillId="0" borderId="0" xfId="0" applyFont="1" applyAlignment="1">
      <alignment horizontal="center" wrapText="1"/>
    </xf>
    <xf numFmtId="0" fontId="2" fillId="0" borderId="12" xfId="0" applyFont="1" applyBorder="1" applyAlignment="1">
      <alignment horizontal="center" textRotation="90" wrapText="1" readingOrder="1"/>
    </xf>
    <xf numFmtId="0" fontId="2" fillId="0" borderId="18" xfId="0" applyFont="1" applyBorder="1" applyAlignment="1">
      <alignment horizontal="center" textRotation="90" wrapText="1" readingOrder="1"/>
    </xf>
    <xf numFmtId="0" fontId="2" fillId="0" borderId="23" xfId="0" applyFont="1" applyBorder="1" applyAlignment="1">
      <alignment horizontal="center" textRotation="90" wrapText="1" readingOrder="1"/>
    </xf>
    <xf numFmtId="0" fontId="2" fillId="0" borderId="13" xfId="0" applyFont="1" applyBorder="1" applyAlignment="1">
      <alignment horizontal="center" wrapText="1" readingOrder="1"/>
    </xf>
    <xf numFmtId="0" fontId="2" fillId="0" borderId="14" xfId="0" applyFont="1" applyBorder="1" applyAlignment="1">
      <alignment horizontal="center" wrapText="1" readingOrder="1"/>
    </xf>
    <xf numFmtId="0" fontId="2" fillId="0" borderId="15" xfId="0" applyFont="1" applyBorder="1" applyAlignment="1">
      <alignment horizontal="center" wrapText="1" readingOrder="1"/>
    </xf>
  </cellXfs>
  <cellStyles count="1">
    <cellStyle name="Įprastas" xfId="0" builtinId="0"/>
  </cellStyles>
  <dxfs count="0"/>
  <tableStyles count="0" defaultTableStyle="TableStyleMedium2" defaultPivotStyle="PivotStyleLight16"/>
  <colors>
    <mruColors>
      <color rgb="FFFF99CC"/>
      <color rgb="FFFFCCFF"/>
      <color rgb="FFFF99FF"/>
      <color rgb="FF99FF99"/>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t-LT" sz="1400">
                <a:solidFill>
                  <a:sysClr val="windowText" lastClr="000000"/>
                </a:solidFill>
                <a:latin typeface="Times New Roman" panose="02020603050405020304" pitchFamily="18" charset="0"/>
                <a:cs typeface="Times New Roman" panose="02020603050405020304" pitchFamily="18" charset="0"/>
              </a:rPr>
              <a:t>2025 m. SVP 002 programos įvykdymas </a:t>
            </a:r>
            <a:endParaRPr lang="en-US" sz="1400">
              <a:solidFill>
                <a:sysClr val="windowText" lastClr="000000"/>
              </a:solidFill>
              <a:latin typeface="Times New Roman" panose="02020603050405020304" pitchFamily="18" charset="0"/>
              <a:cs typeface="Times New Roman" panose="02020603050405020304" pitchFamily="18" charset="0"/>
            </a:endParaRPr>
          </a:p>
        </c:rich>
      </c:tx>
      <c:layout>
        <c:manualLayout>
          <c:xMode val="edge"/>
          <c:yMode val="edge"/>
          <c:x val="0.16810340478639751"/>
          <c:y val="2.9510954683256832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8827549751376E-2"/>
          <c:y val="0.24055262167265923"/>
          <c:w val="0.81388888888888888"/>
          <c:h val="0.66745953630796151"/>
        </c:manualLayout>
      </c:layout>
      <c:pie3DChart>
        <c:varyColors val="1"/>
        <c:ser>
          <c:idx val="0"/>
          <c:order val="0"/>
          <c:dPt>
            <c:idx val="0"/>
            <c:bubble3D val="0"/>
            <c:spPr>
              <a:solidFill>
                <a:schemeClr val="bg1"/>
              </a:solidFill>
              <a:ln>
                <a:solidFill>
                  <a:sysClr val="windowText" lastClr="000000"/>
                </a:solidFill>
              </a:ln>
              <a:effectLst/>
              <a:sp3d>
                <a:contourClr>
                  <a:sysClr val="windowText" lastClr="000000"/>
                </a:contourClr>
              </a:sp3d>
            </c:spPr>
            <c:extLst>
              <c:ext xmlns:c16="http://schemas.microsoft.com/office/drawing/2014/chart" uri="{C3380CC4-5D6E-409C-BE32-E72D297353CC}">
                <c16:uniqueId val="{00000001-527C-410A-A4D6-2137FCDA1587}"/>
              </c:ext>
            </c:extLst>
          </c:dPt>
          <c:dPt>
            <c:idx val="1"/>
            <c:bubble3D val="0"/>
            <c:explosion val="36"/>
            <c:spPr>
              <a:solidFill>
                <a:srgbClr val="99FF99"/>
              </a:solidFill>
              <a:ln>
                <a:noFill/>
              </a:ln>
              <a:effectLst/>
              <a:sp3d/>
            </c:spPr>
            <c:extLst>
              <c:ext xmlns:c16="http://schemas.microsoft.com/office/drawing/2014/chart" uri="{C3380CC4-5D6E-409C-BE32-E72D297353CC}">
                <c16:uniqueId val="{00000003-527C-410A-A4D6-2137FCDA1587}"/>
              </c:ext>
            </c:extLst>
          </c:dPt>
          <c:dPt>
            <c:idx val="2"/>
            <c:bubble3D val="0"/>
            <c:explosion val="43"/>
            <c:spPr>
              <a:solidFill>
                <a:srgbClr val="FF99CC"/>
              </a:solidFill>
              <a:ln>
                <a:noFill/>
              </a:ln>
              <a:effectLst/>
              <a:sp3d/>
            </c:spPr>
            <c:extLst>
              <c:ext xmlns:c16="http://schemas.microsoft.com/office/drawing/2014/chart" uri="{C3380CC4-5D6E-409C-BE32-E72D297353CC}">
                <c16:uniqueId val="{00000005-527C-410A-A4D6-2137FCDA1587}"/>
              </c:ext>
            </c:extLst>
          </c:dPt>
          <c:dLbls>
            <c:dLbl>
              <c:idx val="1"/>
              <c:layout>
                <c:manualLayout>
                  <c:x val="6.59484908136483E-2"/>
                  <c:y val="-1.934237386993292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7C-410A-A4D6-2137FCDA1587}"/>
                </c:ext>
              </c:extLst>
            </c:dLbl>
            <c:dLbl>
              <c:idx val="2"/>
              <c:layout>
                <c:manualLayout>
                  <c:x val="0.12207463200538694"/>
                  <c:y val="5.213160505985632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27C-410A-A4D6-2137FCDA1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t-LT"/>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Aprašymas!$C$31:$C$33</c:f>
              <c:strCache>
                <c:ptCount val="3"/>
                <c:pt idx="0">
                  <c:v>Faktiškai įvykdyta</c:v>
                </c:pt>
                <c:pt idx="1">
                  <c:v>Iš dalies įvykdyta</c:v>
                </c:pt>
                <c:pt idx="2">
                  <c:v>Neįvykdyta</c:v>
                </c:pt>
              </c:strCache>
            </c:strRef>
          </c:cat>
          <c:val>
            <c:numRef>
              <c:f>Aprašymas!$D$31:$D$33</c:f>
              <c:numCache>
                <c:formatCode>General</c:formatCode>
                <c:ptCount val="3"/>
                <c:pt idx="0">
                  <c:v>56</c:v>
                </c:pt>
                <c:pt idx="1">
                  <c:v>8</c:v>
                </c:pt>
                <c:pt idx="2">
                  <c:v>1</c:v>
                </c:pt>
              </c:numCache>
            </c:numRef>
          </c:val>
          <c:extLst>
            <c:ext xmlns:c16="http://schemas.microsoft.com/office/drawing/2014/chart" uri="{C3380CC4-5D6E-409C-BE32-E72D297353CC}">
              <c16:uniqueId val="{00000006-527C-410A-A4D6-2137FCDA1587}"/>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596032</xdr:colOff>
      <xdr:row>29</xdr:row>
      <xdr:rowOff>169583</xdr:rowOff>
    </xdr:from>
    <xdr:to>
      <xdr:col>8</xdr:col>
      <xdr:colOff>87902</xdr:colOff>
      <xdr:row>44</xdr:row>
      <xdr:rowOff>855</xdr:rowOff>
    </xdr:to>
    <xdr:graphicFrame macro="">
      <xdr:nvGraphicFramePr>
        <xdr:cNvPr id="2" name="Diagrama 1">
          <a:extLst>
            <a:ext uri="{FF2B5EF4-FFF2-40B4-BE49-F238E27FC236}">
              <a16:creationId xmlns:a16="http://schemas.microsoft.com/office/drawing/2014/main" id="{339CDA64-0A79-4B84-B350-54037CF8C2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FDA7F-B05A-4806-8343-207D12E1CDD4}">
  <dimension ref="A1:Q47"/>
  <sheetViews>
    <sheetView workbookViewId="0">
      <selection activeCell="A3" sqref="A3"/>
    </sheetView>
  </sheetViews>
  <sheetFormatPr defaultRowHeight="15" x14ac:dyDescent="0.25"/>
  <cols>
    <col min="3" max="3" width="11.7109375" customWidth="1"/>
    <col min="14" max="14" width="3.7109375" customWidth="1"/>
    <col min="15" max="15" width="6.7109375" customWidth="1"/>
  </cols>
  <sheetData>
    <row r="1" spans="1:17" ht="15.75" x14ac:dyDescent="0.25">
      <c r="A1" s="155" t="s">
        <v>432</v>
      </c>
      <c r="B1" s="155"/>
      <c r="C1" s="155"/>
      <c r="D1" s="155"/>
      <c r="E1" s="155"/>
      <c r="F1" s="155"/>
      <c r="G1" s="155"/>
      <c r="H1" s="155"/>
      <c r="I1" s="155"/>
      <c r="J1" s="155"/>
      <c r="K1" s="155"/>
      <c r="L1" s="155"/>
      <c r="M1" s="155"/>
      <c r="N1" s="155"/>
      <c r="O1" s="155"/>
      <c r="P1" s="81"/>
      <c r="Q1" s="81"/>
    </row>
    <row r="2" spans="1:17" ht="15.75" x14ac:dyDescent="0.25">
      <c r="A2" s="155" t="s">
        <v>412</v>
      </c>
      <c r="B2" s="155"/>
      <c r="C2" s="155"/>
      <c r="D2" s="155"/>
      <c r="E2" s="155"/>
      <c r="F2" s="155"/>
      <c r="G2" s="155"/>
      <c r="H2" s="155"/>
      <c r="I2" s="155"/>
      <c r="J2" s="155"/>
      <c r="K2" s="155"/>
      <c r="L2" s="155"/>
      <c r="M2" s="155"/>
      <c r="N2" s="155"/>
      <c r="O2" s="155"/>
      <c r="P2" s="81"/>
      <c r="Q2" s="81"/>
    </row>
    <row r="3" spans="1:17" ht="15.75" x14ac:dyDescent="0.25">
      <c r="A3" s="81"/>
      <c r="B3" s="81"/>
      <c r="C3" s="81"/>
      <c r="D3" s="81"/>
      <c r="E3" s="81"/>
      <c r="F3" s="81"/>
      <c r="G3" s="81"/>
      <c r="H3" s="81"/>
      <c r="I3" s="81"/>
      <c r="J3" s="81"/>
      <c r="K3" s="81"/>
      <c r="L3" s="81"/>
      <c r="M3" s="81"/>
      <c r="N3" s="81"/>
      <c r="O3" s="81"/>
      <c r="P3" s="81"/>
      <c r="Q3" s="81"/>
    </row>
    <row r="4" spans="1:17" ht="15.75" x14ac:dyDescent="0.25">
      <c r="A4" s="156" t="s">
        <v>413</v>
      </c>
      <c r="B4" s="156"/>
      <c r="C4" s="156"/>
      <c r="D4" s="156"/>
      <c r="E4" s="156"/>
      <c r="F4" s="156"/>
      <c r="G4" s="156"/>
      <c r="H4" s="156"/>
      <c r="I4" s="156"/>
      <c r="J4" s="156"/>
      <c r="K4" s="156"/>
      <c r="L4" s="156"/>
      <c r="M4" s="156"/>
      <c r="N4" s="83"/>
      <c r="O4" s="83"/>
      <c r="P4" s="81"/>
      <c r="Q4" s="81"/>
    </row>
    <row r="5" spans="1:17" ht="15.75" x14ac:dyDescent="0.25">
      <c r="A5" s="82"/>
      <c r="B5" s="82"/>
      <c r="C5" s="82"/>
      <c r="D5" s="82"/>
      <c r="E5" s="82"/>
      <c r="F5" s="82"/>
      <c r="G5" s="82"/>
      <c r="H5" s="82"/>
      <c r="I5" s="82"/>
      <c r="J5" s="82"/>
      <c r="K5" s="82"/>
      <c r="L5" s="82"/>
      <c r="M5" s="82"/>
      <c r="N5" s="82"/>
      <c r="O5" s="82"/>
      <c r="P5" s="81"/>
      <c r="Q5" s="81"/>
    </row>
    <row r="6" spans="1:17" ht="90" customHeight="1" x14ac:dyDescent="0.25">
      <c r="A6" s="156" t="s">
        <v>433</v>
      </c>
      <c r="B6" s="156"/>
      <c r="C6" s="156"/>
      <c r="D6" s="156"/>
      <c r="E6" s="156"/>
      <c r="F6" s="156"/>
      <c r="G6" s="156"/>
      <c r="H6" s="156"/>
      <c r="I6" s="156"/>
      <c r="J6" s="156"/>
      <c r="K6" s="156"/>
      <c r="L6" s="156"/>
      <c r="M6" s="156"/>
      <c r="N6" s="83"/>
      <c r="O6" s="83"/>
      <c r="P6" s="83"/>
      <c r="Q6" s="83"/>
    </row>
    <row r="7" spans="1:17" ht="15.75" x14ac:dyDescent="0.25">
      <c r="A7" s="149"/>
      <c r="B7" s="149"/>
      <c r="C7" s="149"/>
      <c r="D7" s="149"/>
      <c r="E7" s="149"/>
      <c r="F7" s="149"/>
      <c r="G7" s="149"/>
      <c r="H7" s="149"/>
      <c r="I7" s="149"/>
      <c r="J7" s="149"/>
      <c r="K7" s="149"/>
      <c r="L7" s="149"/>
      <c r="M7" s="149"/>
      <c r="N7" s="149"/>
      <c r="O7" s="149"/>
      <c r="P7" s="149"/>
      <c r="Q7" s="149"/>
    </row>
    <row r="8" spans="1:17" ht="15.75" x14ac:dyDescent="0.25">
      <c r="A8" s="154" t="s">
        <v>434</v>
      </c>
      <c r="B8" s="154"/>
      <c r="C8" s="154"/>
      <c r="D8" s="154"/>
      <c r="E8" s="154"/>
      <c r="F8" s="85"/>
      <c r="G8" s="85"/>
      <c r="H8" s="85"/>
      <c r="I8" s="85"/>
      <c r="J8" s="85"/>
      <c r="K8" s="85"/>
      <c r="L8" s="85"/>
      <c r="M8" s="85"/>
      <c r="N8" s="85"/>
      <c r="O8" s="84"/>
      <c r="P8" s="84"/>
      <c r="Q8" s="84"/>
    </row>
    <row r="9" spans="1:17" ht="15.75" x14ac:dyDescent="0.25">
      <c r="A9" s="152" t="s">
        <v>414</v>
      </c>
      <c r="B9" s="152"/>
      <c r="C9" s="152"/>
      <c r="D9" s="152"/>
      <c r="E9" s="152"/>
      <c r="F9" s="152"/>
      <c r="G9" s="152"/>
      <c r="H9" s="152"/>
      <c r="I9" s="152"/>
      <c r="J9" s="152"/>
      <c r="K9" s="152"/>
      <c r="L9" s="152"/>
      <c r="M9" s="152"/>
      <c r="N9" s="152"/>
      <c r="O9" s="152"/>
      <c r="P9" s="84"/>
      <c r="Q9" s="84"/>
    </row>
    <row r="10" spans="1:17" ht="15.75" x14ac:dyDescent="0.25">
      <c r="A10" s="153" t="s">
        <v>415</v>
      </c>
      <c r="B10" s="153"/>
      <c r="C10" s="153"/>
      <c r="D10" s="153"/>
      <c r="E10" s="153"/>
      <c r="F10" s="153"/>
      <c r="G10" s="153"/>
      <c r="H10" s="153"/>
      <c r="I10" s="153"/>
      <c r="J10" s="153"/>
      <c r="K10" s="153"/>
      <c r="L10" s="153"/>
      <c r="M10" s="85"/>
      <c r="N10" s="85"/>
      <c r="O10" s="84"/>
      <c r="P10" s="84"/>
      <c r="Q10" s="84"/>
    </row>
    <row r="11" spans="1:17" ht="15.75" x14ac:dyDescent="0.25">
      <c r="A11" s="153" t="s">
        <v>416</v>
      </c>
      <c r="B11" s="153"/>
      <c r="C11" s="153"/>
      <c r="D11" s="153"/>
      <c r="E11" s="153"/>
      <c r="F11" s="153"/>
      <c r="G11" s="153"/>
      <c r="H11" s="153"/>
      <c r="I11" s="153"/>
      <c r="J11" s="153"/>
      <c r="K11" s="153"/>
      <c r="L11" s="153"/>
      <c r="M11" s="153"/>
      <c r="N11" s="85"/>
      <c r="O11" s="84"/>
      <c r="P11" s="84"/>
      <c r="Q11" s="84"/>
    </row>
    <row r="12" spans="1:17" ht="15.75" x14ac:dyDescent="0.25">
      <c r="A12" s="149" t="s">
        <v>417</v>
      </c>
      <c r="B12" s="149"/>
      <c r="C12" s="149"/>
      <c r="D12" s="149"/>
      <c r="E12" s="149"/>
      <c r="F12" s="149"/>
      <c r="G12" s="149"/>
      <c r="H12" s="149"/>
      <c r="I12" s="149"/>
      <c r="J12" s="149"/>
      <c r="K12" s="149"/>
      <c r="L12" s="149"/>
      <c r="M12" s="149"/>
      <c r="N12" s="84"/>
      <c r="O12" s="84"/>
      <c r="P12" s="84"/>
      <c r="Q12" s="84"/>
    </row>
    <row r="13" spans="1:17" ht="15.75" x14ac:dyDescent="0.25">
      <c r="A13" s="149" t="s">
        <v>418</v>
      </c>
      <c r="B13" s="149"/>
      <c r="C13" s="149"/>
      <c r="D13" s="149"/>
      <c r="E13" s="149"/>
      <c r="F13" s="149"/>
      <c r="G13" s="149"/>
      <c r="H13" s="149"/>
      <c r="I13" s="149"/>
      <c r="J13" s="149"/>
      <c r="K13" s="149"/>
      <c r="L13" s="149"/>
      <c r="M13" s="84"/>
      <c r="N13" s="84"/>
      <c r="O13" s="84"/>
      <c r="P13" s="84"/>
      <c r="Q13" s="84"/>
    </row>
    <row r="14" spans="1:17" ht="15.75" x14ac:dyDescent="0.25">
      <c r="A14" s="149" t="s">
        <v>419</v>
      </c>
      <c r="B14" s="149"/>
      <c r="C14" s="149"/>
      <c r="D14" s="149"/>
      <c r="E14" s="149"/>
      <c r="F14" s="149"/>
      <c r="G14" s="149"/>
      <c r="H14" s="149"/>
      <c r="I14" s="149"/>
      <c r="J14" s="149"/>
      <c r="K14" s="149"/>
      <c r="L14" s="149"/>
      <c r="M14" s="149"/>
      <c r="N14" s="84"/>
      <c r="O14" s="84"/>
      <c r="P14" s="84"/>
      <c r="Q14" s="84"/>
    </row>
    <row r="15" spans="1:17" ht="15.75" x14ac:dyDescent="0.25">
      <c r="A15" s="149" t="s">
        <v>420</v>
      </c>
      <c r="B15" s="149"/>
      <c r="C15" s="149"/>
      <c r="D15" s="149"/>
      <c r="E15" s="149"/>
      <c r="F15" s="149"/>
      <c r="G15" s="149"/>
      <c r="H15" s="149"/>
      <c r="I15" s="149"/>
      <c r="J15" s="149"/>
      <c r="K15" s="149"/>
      <c r="L15" s="149"/>
      <c r="M15" s="84"/>
      <c r="N15" s="84"/>
      <c r="O15" s="84"/>
      <c r="P15" s="84"/>
      <c r="Q15" s="84"/>
    </row>
    <row r="16" spans="1:17" ht="15.75" x14ac:dyDescent="0.25">
      <c r="A16" s="149" t="s">
        <v>456</v>
      </c>
      <c r="B16" s="149"/>
      <c r="C16" s="149"/>
      <c r="D16" s="149"/>
      <c r="E16" s="149"/>
      <c r="F16" s="149"/>
      <c r="G16" s="149"/>
      <c r="H16" s="149"/>
      <c r="I16" s="149"/>
      <c r="J16" s="149"/>
      <c r="K16" s="149"/>
      <c r="L16" s="149"/>
      <c r="M16" s="84"/>
      <c r="N16" s="84"/>
      <c r="O16" s="84"/>
      <c r="P16" s="84"/>
      <c r="Q16" s="84"/>
    </row>
    <row r="17" spans="1:17" ht="15.75" x14ac:dyDescent="0.25">
      <c r="A17" s="148" t="s">
        <v>421</v>
      </c>
      <c r="B17" s="148"/>
      <c r="C17" s="148"/>
      <c r="D17" s="148"/>
      <c r="E17" s="148"/>
      <c r="F17" s="148"/>
      <c r="G17" s="148"/>
      <c r="H17" s="148"/>
      <c r="I17" s="148"/>
      <c r="J17" s="148"/>
      <c r="K17" s="148"/>
      <c r="L17" s="148"/>
      <c r="M17" s="84"/>
      <c r="N17" s="84"/>
      <c r="O17" s="84"/>
      <c r="P17" s="84"/>
      <c r="Q17" s="84"/>
    </row>
    <row r="18" spans="1:17" ht="15.75" x14ac:dyDescent="0.25">
      <c r="A18" s="81" t="s">
        <v>422</v>
      </c>
      <c r="B18" s="86"/>
      <c r="C18" s="86"/>
      <c r="D18" s="86"/>
      <c r="E18" s="86"/>
      <c r="F18" s="86"/>
      <c r="G18" s="86"/>
      <c r="H18" s="86"/>
      <c r="I18" s="86"/>
      <c r="J18" s="86"/>
      <c r="K18" s="86"/>
      <c r="L18" s="86"/>
      <c r="M18" s="84"/>
      <c r="N18" s="84"/>
      <c r="O18" s="84"/>
      <c r="P18" s="84"/>
      <c r="Q18" s="84"/>
    </row>
    <row r="19" spans="1:17" ht="15.75" x14ac:dyDescent="0.25">
      <c r="A19" s="149" t="s">
        <v>423</v>
      </c>
      <c r="B19" s="149"/>
      <c r="C19" s="149"/>
      <c r="D19" s="149"/>
      <c r="E19" s="149"/>
      <c r="F19" s="149"/>
      <c r="G19" s="149"/>
      <c r="H19" s="149"/>
      <c r="I19" s="149"/>
      <c r="J19" s="149"/>
      <c r="K19" s="149"/>
      <c r="L19" s="149"/>
      <c r="M19" s="149"/>
      <c r="N19" s="84"/>
      <c r="O19" s="84"/>
      <c r="P19" s="84"/>
      <c r="Q19" s="84"/>
    </row>
    <row r="20" spans="1:17" ht="15.75" x14ac:dyDescent="0.25">
      <c r="A20" s="149" t="s">
        <v>424</v>
      </c>
      <c r="B20" s="149"/>
      <c r="C20" s="149"/>
      <c r="D20" s="149"/>
      <c r="E20" s="149"/>
      <c r="F20" s="149"/>
      <c r="G20" s="149"/>
      <c r="H20" s="149"/>
      <c r="I20" s="149"/>
      <c r="J20" s="149"/>
      <c r="K20" s="149"/>
      <c r="L20" s="149"/>
      <c r="M20" s="149"/>
      <c r="N20" s="84"/>
      <c r="O20" s="84"/>
      <c r="P20" s="84"/>
      <c r="Q20" s="84"/>
    </row>
    <row r="21" spans="1:17" ht="15.75" x14ac:dyDescent="0.25">
      <c r="A21" s="149" t="s">
        <v>425</v>
      </c>
      <c r="B21" s="149"/>
      <c r="C21" s="149"/>
      <c r="D21" s="149"/>
      <c r="E21" s="149"/>
      <c r="F21" s="149"/>
      <c r="G21" s="149"/>
      <c r="H21" s="149"/>
      <c r="I21" s="149"/>
      <c r="J21" s="149"/>
      <c r="K21" s="149"/>
      <c r="L21" s="149"/>
      <c r="M21" s="149"/>
      <c r="N21" s="84"/>
      <c r="O21" s="84"/>
      <c r="P21" s="84"/>
      <c r="Q21" s="84"/>
    </row>
    <row r="22" spans="1:17" ht="15.75" x14ac:dyDescent="0.25">
      <c r="A22" s="149" t="s">
        <v>426</v>
      </c>
      <c r="B22" s="149"/>
      <c r="C22" s="149"/>
      <c r="D22" s="149"/>
      <c r="E22" s="149"/>
      <c r="F22" s="149"/>
      <c r="G22" s="149"/>
      <c r="H22" s="149"/>
      <c r="I22" s="149"/>
      <c r="J22" s="149"/>
      <c r="K22" s="149"/>
      <c r="L22" s="149"/>
      <c r="M22" s="149"/>
      <c r="N22" s="84"/>
      <c r="O22" s="84"/>
      <c r="P22" s="84"/>
      <c r="Q22" s="84"/>
    </row>
    <row r="23" spans="1:17" ht="15.75" x14ac:dyDescent="0.25">
      <c r="A23" s="148" t="s">
        <v>427</v>
      </c>
      <c r="B23" s="148"/>
      <c r="C23" s="148"/>
      <c r="D23" s="148"/>
      <c r="E23" s="148"/>
      <c r="F23" s="148"/>
      <c r="G23" s="148"/>
      <c r="H23" s="148"/>
      <c r="I23" s="148"/>
      <c r="J23" s="148"/>
      <c r="K23" s="148"/>
      <c r="L23" s="148"/>
      <c r="M23" s="148"/>
      <c r="N23" s="84"/>
      <c r="O23" s="84"/>
      <c r="P23" s="84"/>
      <c r="Q23" s="84"/>
    </row>
    <row r="24" spans="1:17" ht="15.75" x14ac:dyDescent="0.25">
      <c r="A24" s="149" t="s">
        <v>428</v>
      </c>
      <c r="B24" s="149"/>
      <c r="C24" s="149"/>
      <c r="D24" s="149"/>
      <c r="E24" s="149"/>
      <c r="F24" s="149"/>
      <c r="G24" s="149"/>
      <c r="H24" s="149"/>
      <c r="I24" s="149"/>
      <c r="J24" s="149"/>
      <c r="K24" s="149"/>
      <c r="L24" s="149"/>
      <c r="M24" s="149"/>
      <c r="N24" s="84"/>
      <c r="O24" s="84"/>
      <c r="P24" s="84"/>
      <c r="Q24" s="84"/>
    </row>
    <row r="25" spans="1:17" ht="15.75" x14ac:dyDescent="0.25">
      <c r="A25" s="84"/>
      <c r="B25" s="87"/>
      <c r="C25" s="87"/>
      <c r="D25" s="87"/>
      <c r="E25" s="87"/>
      <c r="F25" s="87"/>
      <c r="G25" s="87"/>
      <c r="H25" s="87"/>
      <c r="I25" s="87"/>
      <c r="J25" s="87"/>
      <c r="K25" s="87"/>
      <c r="L25" s="87"/>
      <c r="M25" s="84"/>
      <c r="N25" s="84"/>
      <c r="O25" s="84"/>
      <c r="P25" s="84"/>
      <c r="Q25" s="84"/>
    </row>
    <row r="26" spans="1:17" ht="15.75" x14ac:dyDescent="0.25">
      <c r="A26" s="150" t="s">
        <v>473</v>
      </c>
      <c r="B26" s="150"/>
      <c r="C26" s="150"/>
      <c r="D26" s="150"/>
      <c r="E26" s="150"/>
      <c r="F26" s="150"/>
      <c r="G26" s="150"/>
      <c r="H26" s="150"/>
      <c r="I26" s="150"/>
      <c r="J26" s="150"/>
      <c r="K26" s="150"/>
      <c r="L26" s="150"/>
      <c r="M26" s="150"/>
      <c r="N26" s="150"/>
      <c r="O26" s="150"/>
      <c r="P26" s="81"/>
      <c r="Q26" s="81"/>
    </row>
    <row r="27" spans="1:17" ht="15.75" x14ac:dyDescent="0.25">
      <c r="A27" s="151" t="s">
        <v>499</v>
      </c>
      <c r="B27" s="151"/>
      <c r="C27" s="151"/>
      <c r="D27" s="151"/>
      <c r="E27" s="151"/>
      <c r="F27" s="151"/>
      <c r="G27" s="151"/>
      <c r="H27" s="151"/>
      <c r="I27" s="151"/>
      <c r="J27" s="151"/>
      <c r="K27" s="151"/>
      <c r="L27" s="151"/>
      <c r="M27" s="100"/>
      <c r="N27" s="100"/>
      <c r="O27" s="100"/>
      <c r="P27" s="88"/>
      <c r="Q27" s="88"/>
    </row>
    <row r="28" spans="1:17" ht="15.75" x14ac:dyDescent="0.25">
      <c r="A28" s="151" t="s">
        <v>500</v>
      </c>
      <c r="B28" s="151"/>
      <c r="C28" s="151"/>
      <c r="D28" s="151"/>
      <c r="E28" s="151"/>
      <c r="F28" s="151"/>
      <c r="G28" s="151"/>
      <c r="H28" s="151"/>
      <c r="I28" s="151"/>
      <c r="J28" s="151"/>
      <c r="K28" s="151"/>
      <c r="L28" s="151"/>
      <c r="M28" s="100"/>
      <c r="N28" s="100"/>
      <c r="O28" s="100"/>
      <c r="P28" s="88"/>
      <c r="Q28" s="88"/>
    </row>
    <row r="29" spans="1:17" ht="15.75" x14ac:dyDescent="0.25">
      <c r="A29" s="151" t="s">
        <v>501</v>
      </c>
      <c r="B29" s="151"/>
      <c r="C29" s="151"/>
      <c r="D29" s="151"/>
      <c r="E29" s="151"/>
      <c r="F29" s="151"/>
      <c r="G29" s="151"/>
      <c r="H29" s="151"/>
      <c r="I29" s="151"/>
      <c r="J29" s="151"/>
      <c r="K29" s="151"/>
      <c r="L29" s="151"/>
      <c r="M29" s="100"/>
      <c r="N29" s="100"/>
      <c r="O29" s="100"/>
      <c r="P29" s="88"/>
      <c r="Q29" s="88"/>
    </row>
    <row r="30" spans="1:17" x14ac:dyDescent="0.25">
      <c r="A30" s="89"/>
      <c r="B30" s="89"/>
      <c r="C30" s="89"/>
      <c r="D30" s="89"/>
      <c r="E30" s="89"/>
      <c r="F30" s="89"/>
      <c r="G30" s="89"/>
      <c r="H30" s="89"/>
      <c r="I30" s="89"/>
      <c r="J30" s="89"/>
      <c r="K30" s="89"/>
      <c r="L30" s="89"/>
      <c r="M30" s="90"/>
      <c r="N30" s="90"/>
      <c r="O30" s="90"/>
    </row>
    <row r="31" spans="1:17" x14ac:dyDescent="0.25">
      <c r="A31" s="89"/>
      <c r="C31" s="89" t="s">
        <v>429</v>
      </c>
      <c r="D31" s="91">
        <v>56</v>
      </c>
      <c r="E31" s="89"/>
      <c r="F31" s="89"/>
      <c r="G31" s="89"/>
      <c r="H31" s="89"/>
      <c r="I31" s="89"/>
      <c r="J31" s="89"/>
      <c r="K31" s="89"/>
      <c r="L31" s="89"/>
      <c r="M31" s="90"/>
      <c r="N31" s="90"/>
      <c r="O31" s="90"/>
    </row>
    <row r="32" spans="1:17" x14ac:dyDescent="0.25">
      <c r="A32" s="89"/>
      <c r="C32" s="89" t="s">
        <v>430</v>
      </c>
      <c r="D32" s="91">
        <v>8</v>
      </c>
      <c r="E32" s="89"/>
      <c r="F32" s="89"/>
      <c r="G32" s="89"/>
      <c r="H32" s="89"/>
      <c r="I32" s="89"/>
      <c r="J32" s="89"/>
      <c r="K32" s="89"/>
      <c r="L32" s="89"/>
      <c r="M32" s="90"/>
      <c r="N32" s="90"/>
      <c r="O32" s="90"/>
    </row>
    <row r="33" spans="1:15" x14ac:dyDescent="0.25">
      <c r="A33" s="89"/>
      <c r="C33" s="89" t="s">
        <v>431</v>
      </c>
      <c r="D33" s="91">
        <v>1</v>
      </c>
      <c r="E33" s="89"/>
      <c r="F33" s="89"/>
      <c r="G33" s="89"/>
      <c r="H33" s="89"/>
      <c r="I33" s="89"/>
      <c r="J33" s="89"/>
      <c r="K33" s="89"/>
      <c r="L33" s="89"/>
      <c r="M33" s="90"/>
      <c r="N33" s="90"/>
      <c r="O33" s="90"/>
    </row>
    <row r="34" spans="1:15" x14ac:dyDescent="0.25">
      <c r="A34" s="89"/>
      <c r="B34" s="89"/>
      <c r="C34" s="89"/>
      <c r="D34" s="89"/>
      <c r="E34" s="89"/>
      <c r="F34" s="89"/>
      <c r="G34" s="89"/>
      <c r="H34" s="89"/>
      <c r="I34" s="89"/>
      <c r="J34" s="89"/>
      <c r="K34" s="89"/>
      <c r="L34" s="89"/>
      <c r="M34" s="90"/>
      <c r="N34" s="90"/>
      <c r="O34" s="90"/>
    </row>
    <row r="35" spans="1:15" x14ac:dyDescent="0.25">
      <c r="A35" s="89"/>
      <c r="B35" s="89"/>
      <c r="C35" s="89"/>
      <c r="D35" s="89"/>
      <c r="E35" s="89"/>
      <c r="F35" s="89"/>
      <c r="G35" s="89"/>
      <c r="H35" s="89"/>
      <c r="I35" s="89"/>
      <c r="J35" s="89"/>
      <c r="K35" s="89"/>
      <c r="L35" s="89"/>
      <c r="M35" s="90"/>
      <c r="N35" s="90"/>
      <c r="O35" s="90"/>
    </row>
    <row r="36" spans="1:15" x14ac:dyDescent="0.25">
      <c r="A36" s="89"/>
      <c r="B36" s="89"/>
      <c r="C36" s="89"/>
      <c r="D36" s="89"/>
      <c r="E36" s="89"/>
      <c r="F36" s="89"/>
      <c r="G36" s="89"/>
      <c r="H36" s="89"/>
      <c r="I36" s="89"/>
      <c r="J36" s="89"/>
      <c r="K36" s="89"/>
      <c r="L36" s="89"/>
      <c r="M36" s="90"/>
      <c r="N36" s="90"/>
      <c r="O36" s="90"/>
    </row>
    <row r="37" spans="1:15" x14ac:dyDescent="0.25">
      <c r="A37" s="89"/>
      <c r="B37" s="89"/>
      <c r="C37" s="89"/>
      <c r="D37" s="89"/>
      <c r="E37" s="89"/>
      <c r="F37" s="89"/>
      <c r="G37" s="89"/>
      <c r="H37" s="89"/>
      <c r="I37" s="89"/>
      <c r="J37" s="89"/>
      <c r="K37" s="89"/>
      <c r="L37" s="89"/>
      <c r="M37" s="90"/>
      <c r="N37" s="90"/>
      <c r="O37" s="90"/>
    </row>
    <row r="38" spans="1:15" x14ac:dyDescent="0.25">
      <c r="A38" s="89"/>
      <c r="B38" s="89"/>
      <c r="C38" s="89"/>
      <c r="D38" s="89"/>
      <c r="E38" s="89"/>
      <c r="F38" s="89"/>
      <c r="G38" s="89"/>
      <c r="H38" s="89"/>
      <c r="I38" s="89"/>
      <c r="J38" s="89"/>
      <c r="K38" s="89"/>
      <c r="L38" s="89"/>
      <c r="M38" s="90"/>
      <c r="N38" s="90"/>
      <c r="O38" s="90"/>
    </row>
    <row r="39" spans="1:15" x14ac:dyDescent="0.25">
      <c r="A39" s="89"/>
      <c r="B39" s="89"/>
      <c r="C39" s="89"/>
      <c r="D39" s="89"/>
      <c r="E39" s="89"/>
      <c r="F39" s="89"/>
      <c r="G39" s="89"/>
      <c r="H39" s="89"/>
      <c r="I39" s="89"/>
      <c r="J39" s="89"/>
      <c r="K39" s="89"/>
      <c r="L39" s="89"/>
      <c r="M39" s="90"/>
      <c r="N39" s="90"/>
      <c r="O39" s="90"/>
    </row>
    <row r="40" spans="1:15" x14ac:dyDescent="0.25">
      <c r="A40" s="89"/>
      <c r="B40" s="89"/>
      <c r="C40" s="89"/>
      <c r="D40" s="89"/>
      <c r="E40" s="89"/>
      <c r="F40" s="89"/>
      <c r="G40" s="89"/>
      <c r="H40" s="89"/>
      <c r="I40" s="89"/>
      <c r="J40" s="89"/>
      <c r="K40" s="89"/>
      <c r="L40" s="89"/>
      <c r="M40" s="90"/>
      <c r="N40" s="90"/>
      <c r="O40" s="90"/>
    </row>
    <row r="41" spans="1:15" x14ac:dyDescent="0.25">
      <c r="A41" s="89"/>
      <c r="B41" s="89"/>
      <c r="C41" s="89"/>
      <c r="D41" s="89"/>
      <c r="E41" s="89"/>
      <c r="F41" s="89"/>
      <c r="G41" s="89"/>
      <c r="H41" s="89"/>
      <c r="I41" s="89"/>
      <c r="J41" s="89"/>
      <c r="K41" s="89"/>
      <c r="L41" s="89"/>
      <c r="M41" s="90"/>
      <c r="N41" s="90"/>
      <c r="O41" s="90"/>
    </row>
    <row r="42" spans="1:15" x14ac:dyDescent="0.25">
      <c r="A42" s="89"/>
      <c r="B42" s="89"/>
      <c r="C42" s="89"/>
      <c r="D42" s="89"/>
      <c r="E42" s="89"/>
      <c r="F42" s="89"/>
      <c r="G42" s="89"/>
      <c r="H42" s="89"/>
      <c r="I42" s="89"/>
      <c r="J42" s="89"/>
      <c r="K42" s="89"/>
      <c r="L42" s="89"/>
      <c r="M42" s="90"/>
      <c r="N42" s="90"/>
      <c r="O42" s="90"/>
    </row>
    <row r="43" spans="1:15" x14ac:dyDescent="0.25">
      <c r="A43" s="89"/>
      <c r="B43" s="89"/>
      <c r="C43" s="89"/>
      <c r="D43" s="89"/>
      <c r="E43" s="89"/>
      <c r="F43" s="89"/>
      <c r="G43" s="89"/>
      <c r="H43" s="89"/>
      <c r="I43" s="89"/>
      <c r="J43" s="89"/>
      <c r="K43" s="89"/>
      <c r="L43" s="89"/>
      <c r="M43" s="90"/>
      <c r="N43" s="90"/>
      <c r="O43" s="90"/>
    </row>
    <row r="44" spans="1:15" x14ac:dyDescent="0.25">
      <c r="A44" s="89"/>
      <c r="B44" s="89"/>
      <c r="C44" s="89"/>
      <c r="D44" s="89"/>
      <c r="E44" s="89"/>
      <c r="F44" s="89"/>
      <c r="G44" s="89"/>
      <c r="H44" s="89"/>
      <c r="I44" s="89"/>
      <c r="J44" s="89"/>
      <c r="K44" s="89"/>
      <c r="L44" s="89"/>
      <c r="M44" s="90"/>
      <c r="N44" s="90"/>
      <c r="O44" s="90"/>
    </row>
    <row r="45" spans="1:15" x14ac:dyDescent="0.25">
      <c r="A45" s="89"/>
      <c r="B45" s="89"/>
      <c r="C45" s="89"/>
      <c r="D45" s="89"/>
      <c r="E45" s="89"/>
      <c r="F45" s="89"/>
      <c r="G45" s="89"/>
      <c r="H45" s="89"/>
      <c r="I45" s="89"/>
      <c r="J45" s="89"/>
      <c r="K45" s="89"/>
      <c r="L45" s="89"/>
      <c r="M45" s="90"/>
      <c r="N45" s="90"/>
      <c r="O45" s="90"/>
    </row>
    <row r="46" spans="1:15" ht="22.5" customHeight="1" x14ac:dyDescent="0.25">
      <c r="A46" s="89"/>
      <c r="B46" s="89"/>
      <c r="C46" s="89"/>
      <c r="D46" s="89"/>
      <c r="E46" s="89"/>
      <c r="F46" s="89"/>
      <c r="G46" s="89"/>
      <c r="H46" s="89"/>
      <c r="I46" s="89"/>
      <c r="J46" s="89"/>
      <c r="K46" s="89"/>
      <c r="L46" s="89"/>
      <c r="M46" s="90"/>
      <c r="N46" s="90"/>
      <c r="O46" s="90"/>
    </row>
    <row r="47" spans="1:15" x14ac:dyDescent="0.25">
      <c r="A47" s="147"/>
      <c r="B47" s="147"/>
      <c r="C47" s="147"/>
      <c r="D47" s="147"/>
      <c r="E47" s="147"/>
      <c r="F47" s="147"/>
      <c r="G47" s="147"/>
      <c r="H47" s="147"/>
      <c r="I47" s="147"/>
      <c r="J47" s="147"/>
      <c r="K47" s="147"/>
      <c r="L47" s="147"/>
      <c r="M47" s="147"/>
      <c r="N47" s="147"/>
    </row>
  </sheetData>
  <mergeCells count="26">
    <mergeCell ref="A8:E8"/>
    <mergeCell ref="A1:O1"/>
    <mergeCell ref="A2:O2"/>
    <mergeCell ref="A4:M4"/>
    <mergeCell ref="A6:M6"/>
    <mergeCell ref="A7:Q7"/>
    <mergeCell ref="A22:M22"/>
    <mergeCell ref="A9:O9"/>
    <mergeCell ref="A10:L10"/>
    <mergeCell ref="A11:M11"/>
    <mergeCell ref="A12:M12"/>
    <mergeCell ref="A13:L13"/>
    <mergeCell ref="A14:M14"/>
    <mergeCell ref="A15:L15"/>
    <mergeCell ref="A17:L17"/>
    <mergeCell ref="A19:M19"/>
    <mergeCell ref="A20:M20"/>
    <mergeCell ref="A21:M21"/>
    <mergeCell ref="A16:L16"/>
    <mergeCell ref="A47:N47"/>
    <mergeCell ref="A23:M23"/>
    <mergeCell ref="A24:M24"/>
    <mergeCell ref="A26:O26"/>
    <mergeCell ref="A27:L27"/>
    <mergeCell ref="A28:L28"/>
    <mergeCell ref="A29:L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1"/>
  <sheetViews>
    <sheetView tabSelected="1" zoomScaleNormal="100" workbookViewId="0">
      <selection activeCell="A2" sqref="A2"/>
    </sheetView>
  </sheetViews>
  <sheetFormatPr defaultColWidth="9.140625" defaultRowHeight="15" x14ac:dyDescent="0.25"/>
  <cols>
    <col min="1" max="1" width="12.7109375" style="1" customWidth="1"/>
    <col min="2" max="2" width="50.7109375" style="1" customWidth="1"/>
    <col min="3" max="5" width="15.7109375" style="1" customWidth="1"/>
    <col min="6" max="6" width="8.140625" style="1" customWidth="1"/>
    <col min="7" max="7" width="50.7109375" style="1" customWidth="1"/>
    <col min="8" max="8" width="5.7109375" style="1" customWidth="1"/>
    <col min="9" max="10" width="9.28515625" style="1" customWidth="1"/>
    <col min="11" max="11" width="50.7109375" style="1" customWidth="1"/>
    <col min="12" max="12" width="32.140625" style="1" customWidth="1"/>
    <col min="13" max="13" width="25.5703125" style="1" customWidth="1"/>
    <col min="14" max="16384" width="9.140625" style="1"/>
  </cols>
  <sheetData>
    <row r="1" spans="1:11" x14ac:dyDescent="0.25">
      <c r="B1" s="171" t="s">
        <v>388</v>
      </c>
      <c r="C1" s="171"/>
      <c r="D1" s="171"/>
      <c r="E1" s="171"/>
      <c r="F1" s="171"/>
      <c r="G1" s="171"/>
    </row>
    <row r="2" spans="1:11" ht="15.75" thickBot="1" x14ac:dyDescent="0.3"/>
    <row r="3" spans="1:11" ht="15" customHeight="1" x14ac:dyDescent="0.25">
      <c r="A3" s="157" t="s">
        <v>381</v>
      </c>
      <c r="B3" s="160" t="s">
        <v>476</v>
      </c>
      <c r="C3" s="163" t="s">
        <v>385</v>
      </c>
      <c r="D3" s="163" t="s">
        <v>386</v>
      </c>
      <c r="E3" s="163" t="s">
        <v>387</v>
      </c>
      <c r="F3" s="172" t="s">
        <v>382</v>
      </c>
      <c r="G3" s="175" t="s">
        <v>383</v>
      </c>
      <c r="H3" s="176"/>
      <c r="I3" s="176"/>
      <c r="J3" s="177"/>
      <c r="K3" s="166" t="s">
        <v>475</v>
      </c>
    </row>
    <row r="4" spans="1:11" x14ac:dyDescent="0.25">
      <c r="A4" s="158"/>
      <c r="B4" s="161"/>
      <c r="C4" s="164"/>
      <c r="D4" s="164"/>
      <c r="E4" s="164"/>
      <c r="F4" s="173"/>
      <c r="G4" s="164" t="s">
        <v>0</v>
      </c>
      <c r="H4" s="164" t="s">
        <v>1</v>
      </c>
      <c r="I4" s="169" t="s">
        <v>389</v>
      </c>
      <c r="J4" s="170"/>
      <c r="K4" s="167"/>
    </row>
    <row r="5" spans="1:11" ht="48" customHeight="1" thickBot="1" x14ac:dyDescent="0.3">
      <c r="A5" s="159"/>
      <c r="B5" s="162"/>
      <c r="C5" s="165"/>
      <c r="D5" s="165"/>
      <c r="E5" s="165"/>
      <c r="F5" s="174"/>
      <c r="G5" s="165"/>
      <c r="H5" s="165"/>
      <c r="I5" s="2" t="s">
        <v>2</v>
      </c>
      <c r="J5" s="2" t="s">
        <v>384</v>
      </c>
      <c r="K5" s="168"/>
    </row>
    <row r="6" spans="1:11" ht="15.75" thickBot="1" x14ac:dyDescent="0.3">
      <c r="A6" s="3" t="s">
        <v>3</v>
      </c>
      <c r="B6" s="4" t="s">
        <v>4</v>
      </c>
      <c r="C6" s="5">
        <f>C7+C108+C149</f>
        <v>13183721.49</v>
      </c>
      <c r="D6" s="5">
        <f>D7+D108+D149</f>
        <v>14098926.98</v>
      </c>
      <c r="E6" s="5">
        <f>E7+E108+E149</f>
        <v>13024665.480000002</v>
      </c>
      <c r="F6" s="39">
        <f>E6*100/D6</f>
        <v>92.38054426749008</v>
      </c>
      <c r="G6" s="7"/>
      <c r="H6" s="8"/>
      <c r="I6" s="6"/>
      <c r="J6" s="6"/>
      <c r="K6" s="9"/>
    </row>
    <row r="7" spans="1:11" ht="30" x14ac:dyDescent="0.25">
      <c r="A7" s="10" t="s">
        <v>5</v>
      </c>
      <c r="B7" s="11" t="s">
        <v>6</v>
      </c>
      <c r="C7" s="12">
        <f>C8+C21+C25+C40+C83+C98+C100</f>
        <v>8904280.7599999998</v>
      </c>
      <c r="D7" s="12">
        <f>D8+D21+D25+D40+D83+D98+D100</f>
        <v>9142172.25</v>
      </c>
      <c r="E7" s="12">
        <f>E8+E21+E25+E40+E83+E98+E100</f>
        <v>8359429.1800000016</v>
      </c>
      <c r="F7" s="40">
        <f>E7*100/D7</f>
        <v>91.438106299080076</v>
      </c>
      <c r="G7" s="14"/>
      <c r="H7" s="15"/>
      <c r="I7" s="13"/>
      <c r="J7" s="13"/>
      <c r="K7" s="16"/>
    </row>
    <row r="8" spans="1:11" ht="30.75" thickBot="1" x14ac:dyDescent="0.3">
      <c r="A8" s="17" t="s">
        <v>7</v>
      </c>
      <c r="B8" s="18" t="s">
        <v>8</v>
      </c>
      <c r="C8" s="19">
        <f>SUM(C9:C20)</f>
        <v>1488500</v>
      </c>
      <c r="D8" s="19">
        <f>SUM(D9:D20)</f>
        <v>1508700</v>
      </c>
      <c r="E8" s="19">
        <f>SUM(E9:E20)</f>
        <v>1501311.2500000002</v>
      </c>
      <c r="F8" s="41">
        <f>E8*100/D8</f>
        <v>99.510257175051393</v>
      </c>
      <c r="G8" s="20" t="s">
        <v>390</v>
      </c>
      <c r="H8" s="21" t="s">
        <v>47</v>
      </c>
      <c r="I8" s="41">
        <v>7.2</v>
      </c>
      <c r="J8" s="41">
        <v>7.2</v>
      </c>
      <c r="K8" s="22"/>
    </row>
    <row r="9" spans="1:11" ht="30.75" thickBot="1" x14ac:dyDescent="0.3">
      <c r="A9" s="23" t="s">
        <v>9</v>
      </c>
      <c r="B9" s="24" t="s">
        <v>10</v>
      </c>
      <c r="C9" s="25">
        <v>80860</v>
      </c>
      <c r="D9" s="25">
        <v>79940</v>
      </c>
      <c r="E9" s="25">
        <v>79939.69</v>
      </c>
      <c r="F9" s="42">
        <f>E9*100/D9</f>
        <v>99.999612209156865</v>
      </c>
      <c r="G9" s="27" t="s">
        <v>11</v>
      </c>
      <c r="H9" s="28" t="s">
        <v>12</v>
      </c>
      <c r="I9" s="26" t="s">
        <v>13</v>
      </c>
      <c r="J9" s="42">
        <v>114.352</v>
      </c>
      <c r="K9" s="92" t="s">
        <v>442</v>
      </c>
    </row>
    <row r="10" spans="1:11" ht="30.75" thickBot="1" x14ac:dyDescent="0.3">
      <c r="A10" s="23" t="s">
        <v>14</v>
      </c>
      <c r="B10" s="24" t="s">
        <v>15</v>
      </c>
      <c r="C10" s="25">
        <v>89920</v>
      </c>
      <c r="D10" s="25">
        <v>89010</v>
      </c>
      <c r="E10" s="25">
        <v>89006.28</v>
      </c>
      <c r="F10" s="42">
        <f t="shared" ref="F10:F20" si="0">E10*100/D10</f>
        <v>99.995820694304015</v>
      </c>
      <c r="G10" s="27" t="s">
        <v>11</v>
      </c>
      <c r="H10" s="28" t="s">
        <v>12</v>
      </c>
      <c r="I10" s="26" t="s">
        <v>16</v>
      </c>
      <c r="J10" s="42">
        <v>117.754</v>
      </c>
      <c r="K10" s="92"/>
    </row>
    <row r="11" spans="1:11" ht="30.75" thickBot="1" x14ac:dyDescent="0.3">
      <c r="A11" s="23" t="s">
        <v>17</v>
      </c>
      <c r="B11" s="24" t="s">
        <v>18</v>
      </c>
      <c r="C11" s="25">
        <v>76510</v>
      </c>
      <c r="D11" s="25">
        <v>75640</v>
      </c>
      <c r="E11" s="25">
        <v>75638.22</v>
      </c>
      <c r="F11" s="42">
        <f t="shared" si="0"/>
        <v>99.997646747752512</v>
      </c>
      <c r="G11" s="27" t="s">
        <v>11</v>
      </c>
      <c r="H11" s="28" t="s">
        <v>12</v>
      </c>
      <c r="I11" s="26" t="s">
        <v>19</v>
      </c>
      <c r="J11" s="42">
        <v>142.928</v>
      </c>
      <c r="K11" s="92"/>
    </row>
    <row r="12" spans="1:11" ht="30.75" thickBot="1" x14ac:dyDescent="0.3">
      <c r="A12" s="23" t="s">
        <v>20</v>
      </c>
      <c r="B12" s="24" t="s">
        <v>21</v>
      </c>
      <c r="C12" s="25">
        <v>78140</v>
      </c>
      <c r="D12" s="25">
        <v>77250</v>
      </c>
      <c r="E12" s="25">
        <v>77249.8</v>
      </c>
      <c r="F12" s="42">
        <f t="shared" si="0"/>
        <v>99.999741100323618</v>
      </c>
      <c r="G12" s="27" t="s">
        <v>11</v>
      </c>
      <c r="H12" s="28" t="s">
        <v>12</v>
      </c>
      <c r="I12" s="26" t="s">
        <v>22</v>
      </c>
      <c r="J12" s="42">
        <v>134.51499999999999</v>
      </c>
      <c r="K12" s="92" t="s">
        <v>442</v>
      </c>
    </row>
    <row r="13" spans="1:11" ht="30.75" thickBot="1" x14ac:dyDescent="0.3">
      <c r="A13" s="23" t="s">
        <v>23</v>
      </c>
      <c r="B13" s="24" t="s">
        <v>24</v>
      </c>
      <c r="C13" s="25">
        <v>141020</v>
      </c>
      <c r="D13" s="25">
        <v>139950</v>
      </c>
      <c r="E13" s="25">
        <v>139949.82</v>
      </c>
      <c r="F13" s="42">
        <f t="shared" si="0"/>
        <v>99.999871382636655</v>
      </c>
      <c r="G13" s="27" t="s">
        <v>11</v>
      </c>
      <c r="H13" s="28" t="s">
        <v>12</v>
      </c>
      <c r="I13" s="26" t="s">
        <v>25</v>
      </c>
      <c r="J13" s="42">
        <v>109.57299999999999</v>
      </c>
      <c r="K13" s="92" t="s">
        <v>442</v>
      </c>
    </row>
    <row r="14" spans="1:11" ht="45.75" thickBot="1" x14ac:dyDescent="0.3">
      <c r="A14" s="23" t="s">
        <v>26</v>
      </c>
      <c r="B14" s="24" t="s">
        <v>27</v>
      </c>
      <c r="C14" s="25">
        <v>96900</v>
      </c>
      <c r="D14" s="25">
        <v>91800</v>
      </c>
      <c r="E14" s="25">
        <v>88117.96</v>
      </c>
      <c r="F14" s="42">
        <f t="shared" si="0"/>
        <v>95.989063180827884</v>
      </c>
      <c r="G14" s="27" t="s">
        <v>11</v>
      </c>
      <c r="H14" s="28" t="s">
        <v>12</v>
      </c>
      <c r="I14" s="26" t="s">
        <v>28</v>
      </c>
      <c r="J14" s="42">
        <v>132.55000000000001</v>
      </c>
      <c r="K14" s="92" t="s">
        <v>443</v>
      </c>
    </row>
    <row r="15" spans="1:11" ht="30.75" thickBot="1" x14ac:dyDescent="0.3">
      <c r="A15" s="23" t="s">
        <v>29</v>
      </c>
      <c r="B15" s="24" t="s">
        <v>30</v>
      </c>
      <c r="C15" s="25">
        <v>178660</v>
      </c>
      <c r="D15" s="25">
        <v>176990</v>
      </c>
      <c r="E15" s="25">
        <v>176988.78</v>
      </c>
      <c r="F15" s="42">
        <f t="shared" si="0"/>
        <v>99.999310695519526</v>
      </c>
      <c r="G15" s="27" t="s">
        <v>11</v>
      </c>
      <c r="H15" s="28" t="s">
        <v>12</v>
      </c>
      <c r="I15" s="26" t="s">
        <v>31</v>
      </c>
      <c r="J15" s="42">
        <v>234.93899999999999</v>
      </c>
      <c r="K15" s="92" t="s">
        <v>442</v>
      </c>
    </row>
    <row r="16" spans="1:11" ht="30.75" thickBot="1" x14ac:dyDescent="0.3">
      <c r="A16" s="23" t="s">
        <v>32</v>
      </c>
      <c r="B16" s="24" t="s">
        <v>33</v>
      </c>
      <c r="C16" s="25">
        <v>96320</v>
      </c>
      <c r="D16" s="25">
        <v>95220</v>
      </c>
      <c r="E16" s="25">
        <v>95216.320000000007</v>
      </c>
      <c r="F16" s="42">
        <f t="shared" si="0"/>
        <v>99.996135265700488</v>
      </c>
      <c r="G16" s="27" t="s">
        <v>11</v>
      </c>
      <c r="H16" s="28" t="s">
        <v>12</v>
      </c>
      <c r="I16" s="26" t="s">
        <v>28</v>
      </c>
      <c r="J16" s="42">
        <v>132.83199999999999</v>
      </c>
      <c r="K16" s="92" t="s">
        <v>442</v>
      </c>
    </row>
    <row r="17" spans="1:12" ht="30.75" thickBot="1" x14ac:dyDescent="0.3">
      <c r="A17" s="23" t="s">
        <v>34</v>
      </c>
      <c r="B17" s="24" t="s">
        <v>35</v>
      </c>
      <c r="C17" s="25">
        <v>84760</v>
      </c>
      <c r="D17" s="25">
        <v>83790</v>
      </c>
      <c r="E17" s="25">
        <v>83789.66</v>
      </c>
      <c r="F17" s="42">
        <f t="shared" si="0"/>
        <v>99.99959422365437</v>
      </c>
      <c r="G17" s="27" t="s">
        <v>11</v>
      </c>
      <c r="H17" s="28" t="s">
        <v>12</v>
      </c>
      <c r="I17" s="26" t="s">
        <v>36</v>
      </c>
      <c r="J17" s="42">
        <v>152.85599999999999</v>
      </c>
      <c r="K17" s="92" t="s">
        <v>442</v>
      </c>
    </row>
    <row r="18" spans="1:12" ht="30.75" thickBot="1" x14ac:dyDescent="0.3">
      <c r="A18" s="23" t="s">
        <v>37</v>
      </c>
      <c r="B18" s="24" t="s">
        <v>38</v>
      </c>
      <c r="C18" s="25">
        <v>46710</v>
      </c>
      <c r="D18" s="25">
        <v>46210</v>
      </c>
      <c r="E18" s="25">
        <v>46208.480000000003</v>
      </c>
      <c r="F18" s="42">
        <f t="shared" si="0"/>
        <v>99.996710668686433</v>
      </c>
      <c r="G18" s="27" t="s">
        <v>11</v>
      </c>
      <c r="H18" s="28" t="s">
        <v>12</v>
      </c>
      <c r="I18" s="26" t="s">
        <v>39</v>
      </c>
      <c r="J18" s="42">
        <v>76.948999999999998</v>
      </c>
      <c r="K18" s="92"/>
    </row>
    <row r="19" spans="1:12" ht="30.75" thickBot="1" x14ac:dyDescent="0.3">
      <c r="A19" s="23" t="s">
        <v>40</v>
      </c>
      <c r="B19" s="24" t="s">
        <v>41</v>
      </c>
      <c r="C19" s="25">
        <v>268700</v>
      </c>
      <c r="D19" s="25">
        <v>320000</v>
      </c>
      <c r="E19" s="25">
        <v>319929.71000000002</v>
      </c>
      <c r="F19" s="42">
        <f t="shared" si="0"/>
        <v>99.978034375000007</v>
      </c>
      <c r="G19" s="27" t="s">
        <v>42</v>
      </c>
      <c r="H19" s="28" t="s">
        <v>12</v>
      </c>
      <c r="I19" s="26" t="s">
        <v>43</v>
      </c>
      <c r="J19" s="42">
        <v>91.403999999999996</v>
      </c>
      <c r="K19" s="92" t="s">
        <v>442</v>
      </c>
    </row>
    <row r="20" spans="1:12" ht="30.75" thickBot="1" x14ac:dyDescent="0.3">
      <c r="A20" s="23" t="s">
        <v>44</v>
      </c>
      <c r="B20" s="24" t="s">
        <v>45</v>
      </c>
      <c r="C20" s="25">
        <v>250000</v>
      </c>
      <c r="D20" s="25">
        <v>232900</v>
      </c>
      <c r="E20" s="25">
        <v>229276.53</v>
      </c>
      <c r="F20" s="42">
        <f t="shared" si="0"/>
        <v>98.444194933447832</v>
      </c>
      <c r="G20" s="27" t="s">
        <v>46</v>
      </c>
      <c r="H20" s="28" t="s">
        <v>47</v>
      </c>
      <c r="I20" s="26" t="s">
        <v>48</v>
      </c>
      <c r="J20" s="42">
        <v>100</v>
      </c>
      <c r="K20" s="92"/>
    </row>
    <row r="21" spans="1:12" ht="45.75" thickBot="1" x14ac:dyDescent="0.3">
      <c r="A21" s="17" t="s">
        <v>49</v>
      </c>
      <c r="B21" s="18" t="s">
        <v>50</v>
      </c>
      <c r="C21" s="19">
        <f>SUM(C22:C23)</f>
        <v>2732782</v>
      </c>
      <c r="D21" s="19">
        <f>SUM(D22:D23)</f>
        <v>2781119</v>
      </c>
      <c r="E21" s="19">
        <f>SUM(E22:E23)</f>
        <v>2643617.81</v>
      </c>
      <c r="F21" s="41">
        <f>E21*100/D21</f>
        <v>95.055904116292751</v>
      </c>
      <c r="G21" s="20" t="s">
        <v>391</v>
      </c>
      <c r="H21" s="21" t="s">
        <v>65</v>
      </c>
      <c r="I21" s="41">
        <v>2</v>
      </c>
      <c r="J21" s="41">
        <v>3</v>
      </c>
      <c r="K21" s="95" t="s">
        <v>440</v>
      </c>
    </row>
    <row r="22" spans="1:12" ht="30.75" thickBot="1" x14ac:dyDescent="0.3">
      <c r="A22" s="23" t="s">
        <v>51</v>
      </c>
      <c r="B22" s="24" t="s">
        <v>52</v>
      </c>
      <c r="C22" s="25">
        <v>51686</v>
      </c>
      <c r="D22" s="25">
        <v>51686</v>
      </c>
      <c r="E22" s="25">
        <v>51686</v>
      </c>
      <c r="F22" s="42">
        <f>E22*100/D22</f>
        <v>100</v>
      </c>
      <c r="G22" s="27" t="s">
        <v>53</v>
      </c>
      <c r="H22" s="28" t="s">
        <v>47</v>
      </c>
      <c r="I22" s="42">
        <v>80</v>
      </c>
      <c r="J22" s="42">
        <v>80</v>
      </c>
      <c r="K22" s="29"/>
    </row>
    <row r="23" spans="1:12" ht="31.15" customHeight="1" x14ac:dyDescent="0.25">
      <c r="A23" s="23" t="s">
        <v>55</v>
      </c>
      <c r="B23" s="24" t="s">
        <v>56</v>
      </c>
      <c r="C23" s="30">
        <f>SUM(C24:C24)+2681096</f>
        <v>2681096</v>
      </c>
      <c r="D23" s="30">
        <f>SUM(D24:D24)+2729433</f>
        <v>2729433</v>
      </c>
      <c r="E23" s="30">
        <f>SUM(E24:E24)+2591931.81</f>
        <v>2591931.81</v>
      </c>
      <c r="F23" s="42">
        <f>E23*100/D23</f>
        <v>94.962280077950254</v>
      </c>
      <c r="G23" s="27" t="s">
        <v>57</v>
      </c>
      <c r="H23" s="28" t="s">
        <v>12</v>
      </c>
      <c r="I23" s="26" t="s">
        <v>58</v>
      </c>
      <c r="J23" s="42">
        <v>2.5</v>
      </c>
      <c r="K23" s="97" t="s">
        <v>450</v>
      </c>
    </row>
    <row r="24" spans="1:12" ht="15.75" thickBot="1" x14ac:dyDescent="0.3">
      <c r="A24" s="31"/>
      <c r="B24" s="32"/>
      <c r="C24" s="33">
        <v>0</v>
      </c>
      <c r="D24" s="33">
        <v>0</v>
      </c>
      <c r="E24" s="33">
        <v>0</v>
      </c>
      <c r="F24" s="43"/>
      <c r="G24" s="35" t="s">
        <v>59</v>
      </c>
      <c r="H24" s="36" t="s">
        <v>47</v>
      </c>
      <c r="I24" s="34" t="s">
        <v>48</v>
      </c>
      <c r="J24" s="43">
        <v>100</v>
      </c>
      <c r="K24" s="37"/>
    </row>
    <row r="25" spans="1:12" ht="30.75" thickBot="1" x14ac:dyDescent="0.3">
      <c r="A25" s="17" t="s">
        <v>60</v>
      </c>
      <c r="B25" s="18" t="s">
        <v>61</v>
      </c>
      <c r="C25" s="19">
        <f>C26+C38+C39</f>
        <v>569322</v>
      </c>
      <c r="D25" s="19">
        <f>D26+D38+D39</f>
        <v>504295.04</v>
      </c>
      <c r="E25" s="19">
        <f>E26+E38+E39</f>
        <v>503909.36</v>
      </c>
      <c r="F25" s="41">
        <f>E25*100/D25</f>
        <v>99.923520961062792</v>
      </c>
      <c r="G25" s="20" t="s">
        <v>392</v>
      </c>
      <c r="H25" s="21" t="s">
        <v>47</v>
      </c>
      <c r="I25" s="41">
        <v>100</v>
      </c>
      <c r="J25" s="41">
        <v>100</v>
      </c>
      <c r="K25" s="22"/>
    </row>
    <row r="26" spans="1:12" ht="90" x14ac:dyDescent="0.25">
      <c r="A26" s="23" t="s">
        <v>62</v>
      </c>
      <c r="B26" s="24" t="s">
        <v>63</v>
      </c>
      <c r="C26" s="30">
        <f>SUM(C27:C37)+567400</f>
        <v>567400</v>
      </c>
      <c r="D26" s="30">
        <f>SUM(D27:D37)+502373.04</f>
        <v>502373.04</v>
      </c>
      <c r="E26" s="30">
        <v>501987.36</v>
      </c>
      <c r="F26" s="42">
        <f>E26*100/D26</f>
        <v>99.923228364324643</v>
      </c>
      <c r="G26" s="27" t="s">
        <v>64</v>
      </c>
      <c r="H26" s="28" t="s">
        <v>65</v>
      </c>
      <c r="I26" s="26" t="s">
        <v>66</v>
      </c>
      <c r="J26" s="42">
        <v>177</v>
      </c>
      <c r="K26" s="92" t="s">
        <v>435</v>
      </c>
    </row>
    <row r="27" spans="1:12" ht="30" x14ac:dyDescent="0.25">
      <c r="A27" s="31"/>
      <c r="B27" s="32"/>
      <c r="C27" s="33">
        <v>0</v>
      </c>
      <c r="D27" s="33">
        <v>0</v>
      </c>
      <c r="E27" s="33">
        <v>0</v>
      </c>
      <c r="F27" s="43"/>
      <c r="G27" s="35" t="s">
        <v>67</v>
      </c>
      <c r="H27" s="36" t="s">
        <v>65</v>
      </c>
      <c r="I27" s="34" t="s">
        <v>68</v>
      </c>
      <c r="J27" s="43">
        <v>151</v>
      </c>
      <c r="K27" s="93"/>
    </row>
    <row r="28" spans="1:12" ht="30" x14ac:dyDescent="0.25">
      <c r="A28" s="31"/>
      <c r="B28" s="32"/>
      <c r="C28" s="33">
        <v>0</v>
      </c>
      <c r="D28" s="33">
        <v>0</v>
      </c>
      <c r="E28" s="33">
        <v>0</v>
      </c>
      <c r="F28" s="43"/>
      <c r="G28" s="35" t="s">
        <v>69</v>
      </c>
      <c r="H28" s="36" t="s">
        <v>65</v>
      </c>
      <c r="I28" s="34" t="s">
        <v>70</v>
      </c>
      <c r="J28" s="43">
        <v>207</v>
      </c>
      <c r="K28" s="93"/>
    </row>
    <row r="29" spans="1:12" ht="30.75" customHeight="1" x14ac:dyDescent="0.25">
      <c r="A29" s="31"/>
      <c r="B29" s="32"/>
      <c r="C29" s="33">
        <v>0</v>
      </c>
      <c r="D29" s="33">
        <v>0</v>
      </c>
      <c r="E29" s="33">
        <v>0</v>
      </c>
      <c r="F29" s="43"/>
      <c r="G29" s="35" t="s">
        <v>71</v>
      </c>
      <c r="H29" s="36" t="s">
        <v>65</v>
      </c>
      <c r="I29" s="34" t="s">
        <v>72</v>
      </c>
      <c r="J29" s="43">
        <v>193</v>
      </c>
      <c r="K29" s="93" t="s">
        <v>483</v>
      </c>
      <c r="L29" s="107"/>
    </row>
    <row r="30" spans="1:12" ht="30" x14ac:dyDescent="0.25">
      <c r="A30" s="31"/>
      <c r="B30" s="32"/>
      <c r="C30" s="33">
        <v>0</v>
      </c>
      <c r="D30" s="33">
        <v>0</v>
      </c>
      <c r="E30" s="33">
        <v>0</v>
      </c>
      <c r="F30" s="43"/>
      <c r="G30" s="35" t="s">
        <v>73</v>
      </c>
      <c r="H30" s="36" t="s">
        <v>65</v>
      </c>
      <c r="I30" s="34" t="s">
        <v>74</v>
      </c>
      <c r="J30" s="43">
        <v>145</v>
      </c>
      <c r="K30" s="93" t="s">
        <v>451</v>
      </c>
      <c r="L30" s="107"/>
    </row>
    <row r="31" spans="1:12" ht="30" x14ac:dyDescent="0.25">
      <c r="A31" s="31"/>
      <c r="B31" s="32"/>
      <c r="C31" s="33">
        <v>0</v>
      </c>
      <c r="D31" s="33">
        <v>0</v>
      </c>
      <c r="E31" s="33">
        <v>0</v>
      </c>
      <c r="F31" s="43"/>
      <c r="G31" s="35" t="s">
        <v>75</v>
      </c>
      <c r="H31" s="36" t="s">
        <v>65</v>
      </c>
      <c r="I31" s="34" t="s">
        <v>76</v>
      </c>
      <c r="J31" s="43" t="s">
        <v>457</v>
      </c>
      <c r="K31" s="93" t="s">
        <v>483</v>
      </c>
      <c r="L31" s="107"/>
    </row>
    <row r="32" spans="1:12" ht="90" x14ac:dyDescent="0.25">
      <c r="A32" s="31"/>
      <c r="B32" s="32"/>
      <c r="C32" s="33">
        <v>0</v>
      </c>
      <c r="D32" s="33">
        <v>0</v>
      </c>
      <c r="E32" s="33">
        <v>0</v>
      </c>
      <c r="F32" s="43"/>
      <c r="G32" s="35" t="s">
        <v>77</v>
      </c>
      <c r="H32" s="36" t="s">
        <v>65</v>
      </c>
      <c r="I32" s="34" t="s">
        <v>78</v>
      </c>
      <c r="J32" s="43">
        <v>433</v>
      </c>
      <c r="K32" s="93" t="s">
        <v>458</v>
      </c>
      <c r="L32" s="107"/>
    </row>
    <row r="33" spans="1:12" ht="45" x14ac:dyDescent="0.25">
      <c r="A33" s="31"/>
      <c r="B33" s="32"/>
      <c r="C33" s="33">
        <v>0</v>
      </c>
      <c r="D33" s="33">
        <v>0</v>
      </c>
      <c r="E33" s="33">
        <v>0</v>
      </c>
      <c r="F33" s="43"/>
      <c r="G33" s="35" t="s">
        <v>79</v>
      </c>
      <c r="H33" s="36" t="s">
        <v>65</v>
      </c>
      <c r="I33" s="34" t="s">
        <v>68</v>
      </c>
      <c r="J33" s="43">
        <v>164</v>
      </c>
      <c r="K33" s="93" t="s">
        <v>436</v>
      </c>
    </row>
    <row r="34" spans="1:12" ht="30" x14ac:dyDescent="0.25">
      <c r="A34" s="31"/>
      <c r="B34" s="32"/>
      <c r="C34" s="33">
        <v>0</v>
      </c>
      <c r="D34" s="33">
        <v>0</v>
      </c>
      <c r="E34" s="33">
        <v>0</v>
      </c>
      <c r="F34" s="43"/>
      <c r="G34" s="35" t="s">
        <v>80</v>
      </c>
      <c r="H34" s="36" t="s">
        <v>65</v>
      </c>
      <c r="I34" s="34" t="s">
        <v>81</v>
      </c>
      <c r="J34" s="43">
        <v>396</v>
      </c>
      <c r="K34" s="93"/>
    </row>
    <row r="35" spans="1:12" ht="30" x14ac:dyDescent="0.25">
      <c r="A35" s="31"/>
      <c r="B35" s="32"/>
      <c r="C35" s="33">
        <v>0</v>
      </c>
      <c r="D35" s="33">
        <v>0</v>
      </c>
      <c r="E35" s="33">
        <v>0</v>
      </c>
      <c r="F35" s="43"/>
      <c r="G35" s="35" t="s">
        <v>82</v>
      </c>
      <c r="H35" s="36" t="s">
        <v>65</v>
      </c>
      <c r="I35" s="34" t="s">
        <v>83</v>
      </c>
      <c r="J35" s="43">
        <v>327</v>
      </c>
      <c r="K35" s="93" t="s">
        <v>483</v>
      </c>
      <c r="L35" s="107"/>
    </row>
    <row r="36" spans="1:12" ht="30" x14ac:dyDescent="0.25">
      <c r="A36" s="31"/>
      <c r="B36" s="32"/>
      <c r="C36" s="33">
        <v>0</v>
      </c>
      <c r="D36" s="33">
        <v>0</v>
      </c>
      <c r="E36" s="33">
        <v>0</v>
      </c>
      <c r="F36" s="43"/>
      <c r="G36" s="35" t="s">
        <v>84</v>
      </c>
      <c r="H36" s="36" t="s">
        <v>65</v>
      </c>
      <c r="I36" s="34" t="s">
        <v>85</v>
      </c>
      <c r="J36" s="43">
        <v>91</v>
      </c>
      <c r="K36" s="93" t="s">
        <v>483</v>
      </c>
      <c r="L36" s="107"/>
    </row>
    <row r="37" spans="1:12" ht="15.75" thickBot="1" x14ac:dyDescent="0.3">
      <c r="A37" s="31"/>
      <c r="B37" s="32"/>
      <c r="C37" s="33">
        <v>0</v>
      </c>
      <c r="D37" s="33">
        <v>0</v>
      </c>
      <c r="E37" s="33">
        <v>0</v>
      </c>
      <c r="F37" s="43"/>
      <c r="G37" s="35" t="s">
        <v>86</v>
      </c>
      <c r="H37" s="36" t="s">
        <v>65</v>
      </c>
      <c r="I37" s="34" t="s">
        <v>87</v>
      </c>
      <c r="J37" s="43">
        <v>1</v>
      </c>
      <c r="K37" s="93"/>
    </row>
    <row r="38" spans="1:12" ht="45.75" thickBot="1" x14ac:dyDescent="0.3">
      <c r="A38" s="23" t="s">
        <v>89</v>
      </c>
      <c r="B38" s="24" t="s">
        <v>90</v>
      </c>
      <c r="C38" s="25">
        <v>1130</v>
      </c>
      <c r="D38" s="25">
        <v>1130</v>
      </c>
      <c r="E38" s="25">
        <v>1130</v>
      </c>
      <c r="F38" s="42">
        <f>E38*100/D38</f>
        <v>100</v>
      </c>
      <c r="G38" s="27" t="s">
        <v>91</v>
      </c>
      <c r="H38" s="28" t="s">
        <v>65</v>
      </c>
      <c r="I38" s="26" t="s">
        <v>87</v>
      </c>
      <c r="J38" s="42">
        <v>1</v>
      </c>
      <c r="K38" s="29"/>
    </row>
    <row r="39" spans="1:12" ht="45" x14ac:dyDescent="0.25">
      <c r="A39" s="23" t="s">
        <v>92</v>
      </c>
      <c r="B39" s="24" t="s">
        <v>93</v>
      </c>
      <c r="C39" s="25">
        <v>792</v>
      </c>
      <c r="D39" s="25">
        <v>792</v>
      </c>
      <c r="E39" s="25">
        <v>792</v>
      </c>
      <c r="F39" s="42">
        <f>E39*100/D39</f>
        <v>100</v>
      </c>
      <c r="G39" s="27" t="s">
        <v>91</v>
      </c>
      <c r="H39" s="28" t="s">
        <v>65</v>
      </c>
      <c r="I39" s="26" t="s">
        <v>87</v>
      </c>
      <c r="J39" s="42">
        <v>1</v>
      </c>
      <c r="K39" s="29"/>
    </row>
    <row r="40" spans="1:12" ht="30.75" thickBot="1" x14ac:dyDescent="0.3">
      <c r="A40" s="17" t="s">
        <v>94</v>
      </c>
      <c r="B40" s="18" t="s">
        <v>95</v>
      </c>
      <c r="C40" s="19">
        <f>C41+C66+C67+C68+C69+C70+C74+C76+C77+C78+C79+C80+C81+C82</f>
        <v>2334407.4299999997</v>
      </c>
      <c r="D40" s="19">
        <f>D41+D66+D67+D68+D69+D70+D74+D76+D77+D78+D79+D80+D81+D82</f>
        <v>1908786.44</v>
      </c>
      <c r="E40" s="19">
        <f>E41+E66+E67+E68+E69+E70+E74+E76+E77+E78+E79+E80+E81+E82</f>
        <v>1468384.19</v>
      </c>
      <c r="F40" s="41">
        <f>E40*100/D40</f>
        <v>76.927631044990036</v>
      </c>
      <c r="G40" s="20" t="s">
        <v>393</v>
      </c>
      <c r="H40" s="21" t="s">
        <v>47</v>
      </c>
      <c r="I40" s="41">
        <v>100</v>
      </c>
      <c r="J40" s="41">
        <v>100</v>
      </c>
      <c r="K40" s="22"/>
    </row>
    <row r="41" spans="1:12" ht="105" x14ac:dyDescent="0.25">
      <c r="A41" s="23" t="s">
        <v>96</v>
      </c>
      <c r="B41" s="24" t="s">
        <v>97</v>
      </c>
      <c r="C41" s="30">
        <f>SUM(C42:C65)+937098.76</f>
        <v>937098.76</v>
      </c>
      <c r="D41" s="30">
        <f>SUM(D42:D65)+947652.56</f>
        <v>947652.56</v>
      </c>
      <c r="E41" s="30">
        <v>898147.86</v>
      </c>
      <c r="F41" s="42">
        <f>E41*100/D41</f>
        <v>94.776070672990102</v>
      </c>
      <c r="G41" s="27" t="s">
        <v>98</v>
      </c>
      <c r="H41" s="28" t="s">
        <v>99</v>
      </c>
      <c r="I41" s="26" t="s">
        <v>100</v>
      </c>
      <c r="J41" s="26" t="s">
        <v>100</v>
      </c>
      <c r="K41" s="92" t="s">
        <v>444</v>
      </c>
    </row>
    <row r="42" spans="1:12" x14ac:dyDescent="0.25">
      <c r="A42" s="31"/>
      <c r="B42" s="32"/>
      <c r="C42" s="33">
        <v>0</v>
      </c>
      <c r="D42" s="33">
        <v>0</v>
      </c>
      <c r="E42" s="33">
        <v>0</v>
      </c>
      <c r="F42" s="43"/>
      <c r="G42" s="35" t="s">
        <v>101</v>
      </c>
      <c r="H42" s="36" t="s">
        <v>99</v>
      </c>
      <c r="I42" s="34" t="s">
        <v>102</v>
      </c>
      <c r="J42" s="34" t="s">
        <v>102</v>
      </c>
      <c r="K42" s="37"/>
    </row>
    <row r="43" spans="1:12" x14ac:dyDescent="0.25">
      <c r="A43" s="31"/>
      <c r="B43" s="32"/>
      <c r="C43" s="33">
        <v>0</v>
      </c>
      <c r="D43" s="33">
        <v>0</v>
      </c>
      <c r="E43" s="33">
        <v>0</v>
      </c>
      <c r="F43" s="43"/>
      <c r="G43" s="35" t="s">
        <v>103</v>
      </c>
      <c r="H43" s="36" t="s">
        <v>99</v>
      </c>
      <c r="I43" s="34" t="s">
        <v>104</v>
      </c>
      <c r="J43" s="34" t="s">
        <v>104</v>
      </c>
      <c r="K43" s="37"/>
    </row>
    <row r="44" spans="1:12" x14ac:dyDescent="0.25">
      <c r="A44" s="31"/>
      <c r="B44" s="32"/>
      <c r="C44" s="33">
        <v>0</v>
      </c>
      <c r="D44" s="33">
        <v>0</v>
      </c>
      <c r="E44" s="33">
        <v>0</v>
      </c>
      <c r="F44" s="43"/>
      <c r="G44" s="35" t="s">
        <v>105</v>
      </c>
      <c r="H44" s="36" t="s">
        <v>99</v>
      </c>
      <c r="I44" s="34" t="s">
        <v>106</v>
      </c>
      <c r="J44" s="34" t="s">
        <v>106</v>
      </c>
      <c r="K44" s="37"/>
    </row>
    <row r="45" spans="1:12" x14ac:dyDescent="0.25">
      <c r="A45" s="31"/>
      <c r="B45" s="32"/>
      <c r="C45" s="33">
        <v>0</v>
      </c>
      <c r="D45" s="33">
        <v>0</v>
      </c>
      <c r="E45" s="33">
        <v>0</v>
      </c>
      <c r="F45" s="43"/>
      <c r="G45" s="35" t="s">
        <v>107</v>
      </c>
      <c r="H45" s="36" t="s">
        <v>99</v>
      </c>
      <c r="I45" s="34" t="s">
        <v>108</v>
      </c>
      <c r="J45" s="34" t="s">
        <v>108</v>
      </c>
      <c r="K45" s="37"/>
    </row>
    <row r="46" spans="1:12" x14ac:dyDescent="0.25">
      <c r="A46" s="31"/>
      <c r="B46" s="32"/>
      <c r="C46" s="33">
        <v>0</v>
      </c>
      <c r="D46" s="33">
        <v>0</v>
      </c>
      <c r="E46" s="33">
        <v>0</v>
      </c>
      <c r="F46" s="43"/>
      <c r="G46" s="35" t="s">
        <v>109</v>
      </c>
      <c r="H46" s="36" t="s">
        <v>99</v>
      </c>
      <c r="I46" s="34" t="s">
        <v>110</v>
      </c>
      <c r="J46" s="34" t="s">
        <v>110</v>
      </c>
      <c r="K46" s="37"/>
    </row>
    <row r="47" spans="1:12" x14ac:dyDescent="0.25">
      <c r="A47" s="31"/>
      <c r="B47" s="32"/>
      <c r="C47" s="33">
        <v>0</v>
      </c>
      <c r="D47" s="33">
        <v>0</v>
      </c>
      <c r="E47" s="33">
        <v>0</v>
      </c>
      <c r="F47" s="43"/>
      <c r="G47" s="35" t="s">
        <v>111</v>
      </c>
      <c r="H47" s="36" t="s">
        <v>99</v>
      </c>
      <c r="I47" s="34" t="s">
        <v>112</v>
      </c>
      <c r="J47" s="34" t="s">
        <v>112</v>
      </c>
      <c r="K47" s="37"/>
    </row>
    <row r="48" spans="1:12" x14ac:dyDescent="0.25">
      <c r="A48" s="31"/>
      <c r="B48" s="32"/>
      <c r="C48" s="33">
        <v>0</v>
      </c>
      <c r="D48" s="33">
        <v>0</v>
      </c>
      <c r="E48" s="33">
        <v>0</v>
      </c>
      <c r="F48" s="43"/>
      <c r="G48" s="35" t="s">
        <v>113</v>
      </c>
      <c r="H48" s="36" t="s">
        <v>99</v>
      </c>
      <c r="I48" s="34" t="s">
        <v>114</v>
      </c>
      <c r="J48" s="34" t="s">
        <v>114</v>
      </c>
      <c r="K48" s="37"/>
    </row>
    <row r="49" spans="1:11" x14ac:dyDescent="0.25">
      <c r="A49" s="31"/>
      <c r="B49" s="32"/>
      <c r="C49" s="33">
        <v>0</v>
      </c>
      <c r="D49" s="33">
        <v>0</v>
      </c>
      <c r="E49" s="33">
        <v>0</v>
      </c>
      <c r="F49" s="43"/>
      <c r="G49" s="35" t="s">
        <v>115</v>
      </c>
      <c r="H49" s="36" t="s">
        <v>99</v>
      </c>
      <c r="I49" s="34" t="s">
        <v>88</v>
      </c>
      <c r="J49" s="34" t="s">
        <v>88</v>
      </c>
      <c r="K49" s="37"/>
    </row>
    <row r="50" spans="1:11" x14ac:dyDescent="0.25">
      <c r="A50" s="31"/>
      <c r="B50" s="32"/>
      <c r="C50" s="33">
        <v>0</v>
      </c>
      <c r="D50" s="33">
        <v>0</v>
      </c>
      <c r="E50" s="33">
        <v>0</v>
      </c>
      <c r="F50" s="43"/>
      <c r="G50" s="35" t="s">
        <v>116</v>
      </c>
      <c r="H50" s="36" t="s">
        <v>99</v>
      </c>
      <c r="I50" s="34" t="s">
        <v>117</v>
      </c>
      <c r="J50" s="34" t="s">
        <v>117</v>
      </c>
      <c r="K50" s="37"/>
    </row>
    <row r="51" spans="1:11" x14ac:dyDescent="0.25">
      <c r="A51" s="31"/>
      <c r="B51" s="32"/>
      <c r="C51" s="33">
        <v>0</v>
      </c>
      <c r="D51" s="33">
        <v>0</v>
      </c>
      <c r="E51" s="33">
        <v>0</v>
      </c>
      <c r="F51" s="43"/>
      <c r="G51" s="35" t="s">
        <v>118</v>
      </c>
      <c r="H51" s="36" t="s">
        <v>99</v>
      </c>
      <c r="I51" s="34" t="s">
        <v>119</v>
      </c>
      <c r="J51" s="34" t="s">
        <v>119</v>
      </c>
      <c r="K51" s="37"/>
    </row>
    <row r="52" spans="1:11" x14ac:dyDescent="0.25">
      <c r="A52" s="31"/>
      <c r="B52" s="32"/>
      <c r="C52" s="33">
        <v>0</v>
      </c>
      <c r="D52" s="33">
        <v>0</v>
      </c>
      <c r="E52" s="33">
        <v>0</v>
      </c>
      <c r="F52" s="43"/>
      <c r="G52" s="35" t="s">
        <v>120</v>
      </c>
      <c r="H52" s="36" t="s">
        <v>99</v>
      </c>
      <c r="I52" s="34" t="s">
        <v>121</v>
      </c>
      <c r="J52" s="34" t="s">
        <v>121</v>
      </c>
      <c r="K52" s="37"/>
    </row>
    <row r="53" spans="1:11" x14ac:dyDescent="0.25">
      <c r="A53" s="31"/>
      <c r="B53" s="32"/>
      <c r="C53" s="33">
        <v>0</v>
      </c>
      <c r="D53" s="33">
        <v>0</v>
      </c>
      <c r="E53" s="33">
        <v>0</v>
      </c>
      <c r="F53" s="43"/>
      <c r="G53" s="35" t="s">
        <v>122</v>
      </c>
      <c r="H53" s="36" t="s">
        <v>99</v>
      </c>
      <c r="I53" s="34" t="s">
        <v>123</v>
      </c>
      <c r="J53" s="34" t="s">
        <v>123</v>
      </c>
      <c r="K53" s="37"/>
    </row>
    <row r="54" spans="1:11" x14ac:dyDescent="0.25">
      <c r="A54" s="31"/>
      <c r="B54" s="32"/>
      <c r="C54" s="33">
        <v>0</v>
      </c>
      <c r="D54" s="33">
        <v>0</v>
      </c>
      <c r="E54" s="33">
        <v>0</v>
      </c>
      <c r="F54" s="43"/>
      <c r="G54" s="35" t="s">
        <v>124</v>
      </c>
      <c r="H54" s="36" t="s">
        <v>99</v>
      </c>
      <c r="I54" s="34" t="s">
        <v>125</v>
      </c>
      <c r="J54" s="34" t="s">
        <v>125</v>
      </c>
      <c r="K54" s="37"/>
    </row>
    <row r="55" spans="1:11" x14ac:dyDescent="0.25">
      <c r="A55" s="31"/>
      <c r="B55" s="32"/>
      <c r="C55" s="33">
        <v>0</v>
      </c>
      <c r="D55" s="33">
        <v>0</v>
      </c>
      <c r="E55" s="33">
        <v>0</v>
      </c>
      <c r="F55" s="43"/>
      <c r="G55" s="35" t="s">
        <v>126</v>
      </c>
      <c r="H55" s="36" t="s">
        <v>99</v>
      </c>
      <c r="I55" s="34" t="s">
        <v>127</v>
      </c>
      <c r="J55" s="34" t="s">
        <v>127</v>
      </c>
      <c r="K55" s="37"/>
    </row>
    <row r="56" spans="1:11" x14ac:dyDescent="0.25">
      <c r="A56" s="31"/>
      <c r="B56" s="32"/>
      <c r="C56" s="33">
        <v>0</v>
      </c>
      <c r="D56" s="33">
        <v>0</v>
      </c>
      <c r="E56" s="33">
        <v>0</v>
      </c>
      <c r="F56" s="43"/>
      <c r="G56" s="35" t="s">
        <v>128</v>
      </c>
      <c r="H56" s="36" t="s">
        <v>99</v>
      </c>
      <c r="I56" s="34" t="s">
        <v>127</v>
      </c>
      <c r="J56" s="34" t="s">
        <v>127</v>
      </c>
      <c r="K56" s="37"/>
    </row>
    <row r="57" spans="1:11" x14ac:dyDescent="0.25">
      <c r="A57" s="31"/>
      <c r="B57" s="32"/>
      <c r="C57" s="33">
        <v>0</v>
      </c>
      <c r="D57" s="33">
        <v>0</v>
      </c>
      <c r="E57" s="33">
        <v>0</v>
      </c>
      <c r="F57" s="43"/>
      <c r="G57" s="35" t="s">
        <v>129</v>
      </c>
      <c r="H57" s="36" t="s">
        <v>99</v>
      </c>
      <c r="I57" s="34" t="s">
        <v>130</v>
      </c>
      <c r="J57" s="34" t="s">
        <v>130</v>
      </c>
      <c r="K57" s="37"/>
    </row>
    <row r="58" spans="1:11" x14ac:dyDescent="0.25">
      <c r="A58" s="31"/>
      <c r="B58" s="32"/>
      <c r="C58" s="33">
        <v>0</v>
      </c>
      <c r="D58" s="33">
        <v>0</v>
      </c>
      <c r="E58" s="33">
        <v>0</v>
      </c>
      <c r="F58" s="43"/>
      <c r="G58" s="35" t="s">
        <v>131</v>
      </c>
      <c r="H58" s="36" t="s">
        <v>99</v>
      </c>
      <c r="I58" s="34" t="s">
        <v>132</v>
      </c>
      <c r="J58" s="34" t="s">
        <v>132</v>
      </c>
      <c r="K58" s="37"/>
    </row>
    <row r="59" spans="1:11" x14ac:dyDescent="0.25">
      <c r="A59" s="31"/>
      <c r="B59" s="32"/>
      <c r="C59" s="33">
        <v>0</v>
      </c>
      <c r="D59" s="33">
        <v>0</v>
      </c>
      <c r="E59" s="33">
        <v>0</v>
      </c>
      <c r="F59" s="43"/>
      <c r="G59" s="35" t="s">
        <v>133</v>
      </c>
      <c r="H59" s="36" t="s">
        <v>99</v>
      </c>
      <c r="I59" s="34" t="s">
        <v>134</v>
      </c>
      <c r="J59" s="34" t="s">
        <v>134</v>
      </c>
      <c r="K59" s="37"/>
    </row>
    <row r="60" spans="1:11" x14ac:dyDescent="0.25">
      <c r="A60" s="31"/>
      <c r="B60" s="32"/>
      <c r="C60" s="33">
        <v>0</v>
      </c>
      <c r="D60" s="33">
        <v>0</v>
      </c>
      <c r="E60" s="33">
        <v>0</v>
      </c>
      <c r="F60" s="43"/>
      <c r="G60" s="35" t="s">
        <v>135</v>
      </c>
      <c r="H60" s="36" t="s">
        <v>99</v>
      </c>
      <c r="I60" s="34" t="s">
        <v>136</v>
      </c>
      <c r="J60" s="34" t="s">
        <v>136</v>
      </c>
      <c r="K60" s="37"/>
    </row>
    <row r="61" spans="1:11" x14ac:dyDescent="0.25">
      <c r="A61" s="31"/>
      <c r="B61" s="32"/>
      <c r="C61" s="33">
        <v>0</v>
      </c>
      <c r="D61" s="33">
        <v>0</v>
      </c>
      <c r="E61" s="33">
        <v>0</v>
      </c>
      <c r="F61" s="43"/>
      <c r="G61" s="35" t="s">
        <v>137</v>
      </c>
      <c r="H61" s="36" t="s">
        <v>99</v>
      </c>
      <c r="I61" s="34" t="s">
        <v>138</v>
      </c>
      <c r="J61" s="34" t="s">
        <v>138</v>
      </c>
      <c r="K61" s="37"/>
    </row>
    <row r="62" spans="1:11" x14ac:dyDescent="0.25">
      <c r="A62" s="31"/>
      <c r="B62" s="32"/>
      <c r="C62" s="33">
        <v>0</v>
      </c>
      <c r="D62" s="33">
        <v>0</v>
      </c>
      <c r="E62" s="33">
        <v>0</v>
      </c>
      <c r="F62" s="43"/>
      <c r="G62" s="35" t="s">
        <v>139</v>
      </c>
      <c r="H62" s="36" t="s">
        <v>99</v>
      </c>
      <c r="I62" s="34" t="s">
        <v>140</v>
      </c>
      <c r="J62" s="34" t="s">
        <v>140</v>
      </c>
      <c r="K62" s="37"/>
    </row>
    <row r="63" spans="1:11" x14ac:dyDescent="0.25">
      <c r="A63" s="31"/>
      <c r="B63" s="32"/>
      <c r="C63" s="33">
        <v>0</v>
      </c>
      <c r="D63" s="33">
        <v>0</v>
      </c>
      <c r="E63" s="33">
        <v>0</v>
      </c>
      <c r="F63" s="43"/>
      <c r="G63" s="35" t="s">
        <v>141</v>
      </c>
      <c r="H63" s="36" t="s">
        <v>65</v>
      </c>
      <c r="I63" s="34" t="s">
        <v>142</v>
      </c>
      <c r="J63" s="34" t="s">
        <v>142</v>
      </c>
      <c r="K63" s="37"/>
    </row>
    <row r="64" spans="1:11" x14ac:dyDescent="0.25">
      <c r="A64" s="31"/>
      <c r="B64" s="32"/>
      <c r="C64" s="33">
        <v>0</v>
      </c>
      <c r="D64" s="33">
        <v>0</v>
      </c>
      <c r="E64" s="33">
        <v>0</v>
      </c>
      <c r="F64" s="43"/>
      <c r="G64" s="35" t="s">
        <v>143</v>
      </c>
      <c r="H64" s="36" t="s">
        <v>65</v>
      </c>
      <c r="I64" s="34" t="s">
        <v>144</v>
      </c>
      <c r="J64" s="34" t="s">
        <v>144</v>
      </c>
      <c r="K64" s="37"/>
    </row>
    <row r="65" spans="1:12" ht="15.75" thickBot="1" x14ac:dyDescent="0.3">
      <c r="A65" s="31"/>
      <c r="B65" s="32"/>
      <c r="C65" s="33">
        <v>0</v>
      </c>
      <c r="D65" s="33">
        <v>0</v>
      </c>
      <c r="E65" s="33">
        <v>0</v>
      </c>
      <c r="F65" s="43"/>
      <c r="G65" s="35" t="s">
        <v>145</v>
      </c>
      <c r="H65" s="36" t="s">
        <v>65</v>
      </c>
      <c r="I65" s="34" t="s">
        <v>88</v>
      </c>
      <c r="J65" s="34" t="s">
        <v>88</v>
      </c>
      <c r="K65" s="37"/>
    </row>
    <row r="66" spans="1:12" ht="30.75" thickBot="1" x14ac:dyDescent="0.3">
      <c r="A66" s="23" t="s">
        <v>146</v>
      </c>
      <c r="B66" s="24" t="s">
        <v>147</v>
      </c>
      <c r="C66" s="25">
        <v>233572</v>
      </c>
      <c r="D66" s="25">
        <v>203072</v>
      </c>
      <c r="E66" s="25">
        <v>193347.5</v>
      </c>
      <c r="F66" s="42">
        <f>E66*100/D66</f>
        <v>95.211304364954302</v>
      </c>
      <c r="G66" s="27" t="s">
        <v>148</v>
      </c>
      <c r="H66" s="28" t="s">
        <v>65</v>
      </c>
      <c r="I66" s="26" t="s">
        <v>144</v>
      </c>
      <c r="J66" s="42">
        <v>6</v>
      </c>
      <c r="K66" s="92" t="s">
        <v>445</v>
      </c>
    </row>
    <row r="67" spans="1:12" ht="45.75" thickBot="1" x14ac:dyDescent="0.3">
      <c r="A67" s="23" t="s">
        <v>149</v>
      </c>
      <c r="B67" s="24" t="s">
        <v>150</v>
      </c>
      <c r="C67" s="25">
        <v>316000</v>
      </c>
      <c r="D67" s="25">
        <v>251800</v>
      </c>
      <c r="E67" s="25">
        <v>231722.84</v>
      </c>
      <c r="F67" s="42">
        <f t="shared" ref="F67:F70" si="1">E67*100/D67</f>
        <v>92.026544876886419</v>
      </c>
      <c r="G67" s="27" t="s">
        <v>151</v>
      </c>
      <c r="H67" s="28" t="s">
        <v>47</v>
      </c>
      <c r="I67" s="26" t="s">
        <v>48</v>
      </c>
      <c r="J67" s="26" t="s">
        <v>48</v>
      </c>
      <c r="K67" s="92" t="s">
        <v>444</v>
      </c>
    </row>
    <row r="68" spans="1:12" ht="30.75" thickBot="1" x14ac:dyDescent="0.3">
      <c r="A68" s="23" t="s">
        <v>152</v>
      </c>
      <c r="B68" s="24" t="s">
        <v>153</v>
      </c>
      <c r="C68" s="25">
        <v>3688</v>
      </c>
      <c r="D68" s="25">
        <v>3688</v>
      </c>
      <c r="E68" s="25">
        <v>3688</v>
      </c>
      <c r="F68" s="42">
        <f t="shared" si="1"/>
        <v>100</v>
      </c>
      <c r="G68" s="27" t="s">
        <v>53</v>
      </c>
      <c r="H68" s="28" t="s">
        <v>47</v>
      </c>
      <c r="I68" s="26" t="s">
        <v>154</v>
      </c>
      <c r="J68" s="26" t="s">
        <v>154</v>
      </c>
      <c r="K68" s="29"/>
    </row>
    <row r="69" spans="1:12" ht="30.75" thickBot="1" x14ac:dyDescent="0.3">
      <c r="A69" s="23" t="s">
        <v>155</v>
      </c>
      <c r="B69" s="24" t="s">
        <v>156</v>
      </c>
      <c r="C69" s="25">
        <v>8330</v>
      </c>
      <c r="D69" s="25">
        <v>8330</v>
      </c>
      <c r="E69" s="25">
        <v>8329.5499999999993</v>
      </c>
      <c r="F69" s="42">
        <f t="shared" si="1"/>
        <v>99.994597839135636</v>
      </c>
      <c r="G69" s="27" t="s">
        <v>53</v>
      </c>
      <c r="H69" s="28" t="s">
        <v>47</v>
      </c>
      <c r="I69" s="26" t="s">
        <v>48</v>
      </c>
      <c r="J69" s="26" t="s">
        <v>48</v>
      </c>
      <c r="K69" s="29"/>
    </row>
    <row r="70" spans="1:12" ht="75" x14ac:dyDescent="0.25">
      <c r="A70" s="113" t="s">
        <v>157</v>
      </c>
      <c r="B70" s="114" t="s">
        <v>158</v>
      </c>
      <c r="C70" s="115">
        <f>SUM(C71:C73)+186388.67</f>
        <v>186388.67</v>
      </c>
      <c r="D70" s="115">
        <f>SUM(D71:D73)+191833.67</f>
        <v>191833.67</v>
      </c>
      <c r="E70" s="115">
        <f>SUM(E71:E73)+5445</f>
        <v>5445</v>
      </c>
      <c r="F70" s="116">
        <f t="shared" si="1"/>
        <v>2.8383964087222018</v>
      </c>
      <c r="G70" s="117" t="s">
        <v>159</v>
      </c>
      <c r="H70" s="118" t="s">
        <v>47</v>
      </c>
      <c r="I70" s="119" t="s">
        <v>48</v>
      </c>
      <c r="J70" s="116">
        <v>0</v>
      </c>
      <c r="K70" s="120" t="s">
        <v>484</v>
      </c>
      <c r="L70" s="107"/>
    </row>
    <row r="71" spans="1:12" x14ac:dyDescent="0.25">
      <c r="A71" s="121"/>
      <c r="B71" s="122"/>
      <c r="C71" s="123">
        <v>0</v>
      </c>
      <c r="D71" s="123">
        <v>0</v>
      </c>
      <c r="E71" s="123">
        <v>0</v>
      </c>
      <c r="F71" s="124"/>
      <c r="G71" s="125" t="s">
        <v>160</v>
      </c>
      <c r="H71" s="126" t="s">
        <v>161</v>
      </c>
      <c r="I71" s="127" t="s">
        <v>54</v>
      </c>
      <c r="J71" s="127" t="s">
        <v>54</v>
      </c>
      <c r="K71" s="128"/>
    </row>
    <row r="72" spans="1:12" x14ac:dyDescent="0.25">
      <c r="A72" s="121"/>
      <c r="B72" s="122"/>
      <c r="C72" s="123">
        <v>0</v>
      </c>
      <c r="D72" s="123">
        <v>0</v>
      </c>
      <c r="E72" s="123">
        <v>0</v>
      </c>
      <c r="F72" s="124"/>
      <c r="G72" s="125" t="s">
        <v>163</v>
      </c>
      <c r="H72" s="126" t="s">
        <v>161</v>
      </c>
      <c r="I72" s="127" t="s">
        <v>54</v>
      </c>
      <c r="J72" s="127" t="s">
        <v>54</v>
      </c>
      <c r="K72" s="128"/>
    </row>
    <row r="73" spans="1:12" x14ac:dyDescent="0.25">
      <c r="A73" s="121"/>
      <c r="B73" s="122"/>
      <c r="C73" s="123">
        <v>0</v>
      </c>
      <c r="D73" s="123">
        <v>0</v>
      </c>
      <c r="E73" s="123">
        <v>0</v>
      </c>
      <c r="F73" s="124"/>
      <c r="G73" s="125" t="s">
        <v>164</v>
      </c>
      <c r="H73" s="126" t="s">
        <v>161</v>
      </c>
      <c r="I73" s="127" t="s">
        <v>54</v>
      </c>
      <c r="J73" s="127" t="s">
        <v>54</v>
      </c>
      <c r="K73" s="128"/>
    </row>
    <row r="74" spans="1:12" ht="180" customHeight="1" x14ac:dyDescent="0.25">
      <c r="A74" s="23" t="s">
        <v>165</v>
      </c>
      <c r="B74" s="24" t="s">
        <v>166</v>
      </c>
      <c r="C74" s="30">
        <f>SUM(C75:C75)+76230</f>
        <v>76230</v>
      </c>
      <c r="D74" s="30">
        <f>SUM(D75:D75)+152410.21</f>
        <v>152410.21</v>
      </c>
      <c r="E74" s="30">
        <f>SUM(E75:E75)+73877.05</f>
        <v>73877.05</v>
      </c>
      <c r="F74" s="42">
        <f>E74*100/D74</f>
        <v>48.472507189643004</v>
      </c>
      <c r="G74" s="27" t="s">
        <v>167</v>
      </c>
      <c r="H74" s="28" t="s">
        <v>47</v>
      </c>
      <c r="I74" s="26" t="s">
        <v>48</v>
      </c>
      <c r="J74" s="106">
        <v>88</v>
      </c>
      <c r="K74" s="102" t="s">
        <v>477</v>
      </c>
    </row>
    <row r="75" spans="1:12" ht="60.75" thickBot="1" x14ac:dyDescent="0.3">
      <c r="A75" s="31"/>
      <c r="B75" s="32"/>
      <c r="C75" s="33">
        <v>0</v>
      </c>
      <c r="D75" s="33">
        <v>0</v>
      </c>
      <c r="E75" s="33">
        <v>0</v>
      </c>
      <c r="F75" s="43"/>
      <c r="G75" s="35" t="s">
        <v>168</v>
      </c>
      <c r="H75" s="36" t="s">
        <v>47</v>
      </c>
      <c r="I75" s="34" t="s">
        <v>54</v>
      </c>
      <c r="J75" s="34" t="s">
        <v>54</v>
      </c>
      <c r="K75" s="94" t="s">
        <v>459</v>
      </c>
    </row>
    <row r="76" spans="1:12" ht="45.75" thickBot="1" x14ac:dyDescent="0.3">
      <c r="A76" s="23" t="s">
        <v>169</v>
      </c>
      <c r="B76" s="24" t="s">
        <v>170</v>
      </c>
      <c r="C76" s="25">
        <v>160000</v>
      </c>
      <c r="D76" s="25">
        <v>20000</v>
      </c>
      <c r="E76" s="25">
        <v>0</v>
      </c>
      <c r="F76" s="42">
        <f>E76*100/D76</f>
        <v>0</v>
      </c>
      <c r="G76" s="27" t="s">
        <v>167</v>
      </c>
      <c r="H76" s="28" t="s">
        <v>47</v>
      </c>
      <c r="I76" s="26" t="s">
        <v>171</v>
      </c>
      <c r="J76" s="96">
        <v>5</v>
      </c>
      <c r="K76" s="92" t="s">
        <v>437</v>
      </c>
    </row>
    <row r="77" spans="1:12" ht="105.75" thickBot="1" x14ac:dyDescent="0.3">
      <c r="A77" s="129" t="s">
        <v>172</v>
      </c>
      <c r="B77" s="130" t="s">
        <v>173</v>
      </c>
      <c r="C77" s="131">
        <v>81000</v>
      </c>
      <c r="D77" s="131">
        <v>30000</v>
      </c>
      <c r="E77" s="131">
        <v>0</v>
      </c>
      <c r="F77" s="132">
        <f t="shared" ref="F77:F80" si="2">E77*100/D77</f>
        <v>0</v>
      </c>
      <c r="G77" s="133" t="s">
        <v>167</v>
      </c>
      <c r="H77" s="134" t="s">
        <v>47</v>
      </c>
      <c r="I77" s="135" t="s">
        <v>123</v>
      </c>
      <c r="J77" s="136">
        <v>5</v>
      </c>
      <c r="K77" s="137" t="s">
        <v>471</v>
      </c>
    </row>
    <row r="78" spans="1:12" ht="45.75" thickBot="1" x14ac:dyDescent="0.3">
      <c r="A78" s="23" t="s">
        <v>174</v>
      </c>
      <c r="B78" s="24" t="s">
        <v>175</v>
      </c>
      <c r="C78" s="25">
        <v>215000</v>
      </c>
      <c r="D78" s="25">
        <v>64100</v>
      </c>
      <c r="E78" s="25">
        <v>53826.39</v>
      </c>
      <c r="F78" s="42">
        <f t="shared" si="2"/>
        <v>83.972527301092043</v>
      </c>
      <c r="G78" s="27" t="s">
        <v>167</v>
      </c>
      <c r="H78" s="28" t="s">
        <v>47</v>
      </c>
      <c r="I78" s="26" t="s">
        <v>123</v>
      </c>
      <c r="J78" s="103" t="s">
        <v>123</v>
      </c>
      <c r="K78" s="102" t="s">
        <v>472</v>
      </c>
    </row>
    <row r="79" spans="1:12" ht="98.45" customHeight="1" x14ac:dyDescent="0.25">
      <c r="A79" s="129" t="s">
        <v>177</v>
      </c>
      <c r="B79" s="130" t="s">
        <v>178</v>
      </c>
      <c r="C79" s="131">
        <v>37100</v>
      </c>
      <c r="D79" s="131">
        <v>20000</v>
      </c>
      <c r="E79" s="131">
        <v>0</v>
      </c>
      <c r="F79" s="132">
        <f t="shared" si="2"/>
        <v>0</v>
      </c>
      <c r="G79" s="133" t="s">
        <v>167</v>
      </c>
      <c r="H79" s="134" t="s">
        <v>47</v>
      </c>
      <c r="I79" s="135" t="s">
        <v>171</v>
      </c>
      <c r="J79" s="132">
        <v>3</v>
      </c>
      <c r="K79" s="137" t="s">
        <v>439</v>
      </c>
    </row>
    <row r="80" spans="1:12" ht="240.75" thickBot="1" x14ac:dyDescent="0.3">
      <c r="A80" s="129" t="s">
        <v>179</v>
      </c>
      <c r="B80" s="130" t="s">
        <v>180</v>
      </c>
      <c r="C80" s="131">
        <v>80000</v>
      </c>
      <c r="D80" s="131">
        <v>15900</v>
      </c>
      <c r="E80" s="131">
        <v>0</v>
      </c>
      <c r="F80" s="132">
        <f t="shared" si="2"/>
        <v>0</v>
      </c>
      <c r="G80" s="133" t="s">
        <v>167</v>
      </c>
      <c r="H80" s="134" t="s">
        <v>47</v>
      </c>
      <c r="I80" s="135" t="s">
        <v>171</v>
      </c>
      <c r="J80" s="132">
        <v>1</v>
      </c>
      <c r="K80" s="137" t="s">
        <v>485</v>
      </c>
      <c r="L80" s="107"/>
    </row>
    <row r="81" spans="1:12" ht="45" hidden="1" x14ac:dyDescent="0.25">
      <c r="A81" s="23" t="s">
        <v>181</v>
      </c>
      <c r="B81" s="24" t="s">
        <v>182</v>
      </c>
      <c r="C81" s="25">
        <v>0</v>
      </c>
      <c r="D81" s="25">
        <v>0</v>
      </c>
      <c r="E81" s="25">
        <v>0</v>
      </c>
      <c r="F81" s="42"/>
      <c r="G81" s="27" t="s">
        <v>167</v>
      </c>
      <c r="H81" s="28" t="s">
        <v>47</v>
      </c>
      <c r="I81" s="26" t="s">
        <v>54</v>
      </c>
      <c r="J81" s="26" t="s">
        <v>54</v>
      </c>
      <c r="K81" s="101" t="s">
        <v>466</v>
      </c>
    </row>
    <row r="82" spans="1:12" ht="45.75" hidden="1" thickBot="1" x14ac:dyDescent="0.3">
      <c r="A82" s="23" t="s">
        <v>183</v>
      </c>
      <c r="B82" s="24" t="s">
        <v>184</v>
      </c>
      <c r="C82" s="25">
        <v>0</v>
      </c>
      <c r="D82" s="25">
        <v>0</v>
      </c>
      <c r="E82" s="25">
        <v>0</v>
      </c>
      <c r="F82" s="42"/>
      <c r="G82" s="27" t="s">
        <v>167</v>
      </c>
      <c r="H82" s="28" t="s">
        <v>47</v>
      </c>
      <c r="I82" s="26" t="s">
        <v>54</v>
      </c>
      <c r="J82" s="26" t="s">
        <v>54</v>
      </c>
      <c r="K82" s="101" t="s">
        <v>466</v>
      </c>
    </row>
    <row r="83" spans="1:12" ht="30" x14ac:dyDescent="0.25">
      <c r="A83" s="55" t="s">
        <v>185</v>
      </c>
      <c r="B83" s="56" t="s">
        <v>186</v>
      </c>
      <c r="C83" s="57">
        <f>C85+C86+C87+C97</f>
        <v>507669.33</v>
      </c>
      <c r="D83" s="57">
        <f>D85+D86+D87+D97</f>
        <v>623161.29</v>
      </c>
      <c r="E83" s="57">
        <f>E85+E86+E87+E97</f>
        <v>570940.45000000007</v>
      </c>
      <c r="F83" s="46">
        <f>E83*100/D83</f>
        <v>91.620012212247659</v>
      </c>
      <c r="G83" s="44" t="s">
        <v>394</v>
      </c>
      <c r="H83" s="45" t="s">
        <v>47</v>
      </c>
      <c r="I83" s="46">
        <v>100</v>
      </c>
      <c r="J83" s="46">
        <v>100</v>
      </c>
      <c r="K83" s="58"/>
    </row>
    <row r="84" spans="1:12" ht="30.75" thickBot="1" x14ac:dyDescent="0.3">
      <c r="A84" s="50"/>
      <c r="B84" s="51"/>
      <c r="C84" s="52"/>
      <c r="D84" s="52"/>
      <c r="E84" s="52"/>
      <c r="F84" s="49"/>
      <c r="G84" s="47" t="s">
        <v>395</v>
      </c>
      <c r="H84" s="48" t="s">
        <v>47</v>
      </c>
      <c r="I84" s="49">
        <v>100</v>
      </c>
      <c r="J84" s="49">
        <v>100</v>
      </c>
      <c r="K84" s="54"/>
    </row>
    <row r="85" spans="1:12" ht="106.5" customHeight="1" thickBot="1" x14ac:dyDescent="0.3">
      <c r="A85" s="23" t="s">
        <v>187</v>
      </c>
      <c r="B85" s="24" t="s">
        <v>188</v>
      </c>
      <c r="C85" s="25">
        <v>332500</v>
      </c>
      <c r="D85" s="25">
        <v>489071.96</v>
      </c>
      <c r="E85" s="25">
        <v>439023.93</v>
      </c>
      <c r="F85" s="96">
        <f>E85*100/D85</f>
        <v>89.766734940191625</v>
      </c>
      <c r="G85" s="27" t="s">
        <v>189</v>
      </c>
      <c r="H85" s="28" t="s">
        <v>65</v>
      </c>
      <c r="I85" s="26" t="s">
        <v>190</v>
      </c>
      <c r="J85" s="42">
        <v>336</v>
      </c>
      <c r="K85" s="92" t="s">
        <v>486</v>
      </c>
      <c r="L85" s="107"/>
    </row>
    <row r="86" spans="1:12" ht="30.75" thickBot="1" x14ac:dyDescent="0.3">
      <c r="A86" s="23" t="s">
        <v>191</v>
      </c>
      <c r="B86" s="24" t="s">
        <v>192</v>
      </c>
      <c r="C86" s="25">
        <v>27000</v>
      </c>
      <c r="D86" s="25">
        <v>26800</v>
      </c>
      <c r="E86" s="25">
        <v>26718.71</v>
      </c>
      <c r="F86" s="42">
        <f t="shared" ref="F86:F87" si="3">E86*100/D86</f>
        <v>99.69667910447761</v>
      </c>
      <c r="G86" s="27" t="s">
        <v>193</v>
      </c>
      <c r="H86" s="28" t="s">
        <v>65</v>
      </c>
      <c r="I86" s="26" t="s">
        <v>104</v>
      </c>
      <c r="J86" s="42">
        <v>1</v>
      </c>
      <c r="K86" s="92" t="s">
        <v>487</v>
      </c>
      <c r="L86" s="107"/>
    </row>
    <row r="87" spans="1:12" ht="48.75" customHeight="1" x14ac:dyDescent="0.25">
      <c r="A87" s="23" t="s">
        <v>194</v>
      </c>
      <c r="B87" s="24" t="s">
        <v>195</v>
      </c>
      <c r="C87" s="30">
        <f>SUM(C88:C96)+58169.33</f>
        <v>58169.33</v>
      </c>
      <c r="D87" s="30">
        <f>SUM(D88:D96)+55789.33</f>
        <v>55789.33</v>
      </c>
      <c r="E87" s="30">
        <f>SUM(E88:E96)+53719.32</f>
        <v>53719.32</v>
      </c>
      <c r="F87" s="42">
        <f t="shared" si="3"/>
        <v>96.289595160938475</v>
      </c>
      <c r="G87" s="27" t="s">
        <v>196</v>
      </c>
      <c r="H87" s="28" t="s">
        <v>65</v>
      </c>
      <c r="I87" s="42">
        <v>12</v>
      </c>
      <c r="J87" s="42">
        <v>11</v>
      </c>
      <c r="K87" s="92" t="s">
        <v>452</v>
      </c>
    </row>
    <row r="88" spans="1:12" ht="30" x14ac:dyDescent="0.25">
      <c r="A88" s="31"/>
      <c r="B88" s="32"/>
      <c r="C88" s="33">
        <v>0</v>
      </c>
      <c r="D88" s="33">
        <v>0</v>
      </c>
      <c r="E88" s="33">
        <v>0</v>
      </c>
      <c r="F88" s="43"/>
      <c r="G88" s="35" t="s">
        <v>197</v>
      </c>
      <c r="H88" s="36" t="s">
        <v>65</v>
      </c>
      <c r="I88" s="34" t="s">
        <v>198</v>
      </c>
      <c r="J88" s="43">
        <v>675</v>
      </c>
      <c r="K88" s="93" t="s">
        <v>460</v>
      </c>
    </row>
    <row r="89" spans="1:12" ht="30" x14ac:dyDescent="0.25">
      <c r="A89" s="31"/>
      <c r="B89" s="32"/>
      <c r="C89" s="33">
        <v>0</v>
      </c>
      <c r="D89" s="33">
        <v>0</v>
      </c>
      <c r="E89" s="33">
        <v>0</v>
      </c>
      <c r="F89" s="43"/>
      <c r="G89" s="35" t="s">
        <v>199</v>
      </c>
      <c r="H89" s="36" t="s">
        <v>65</v>
      </c>
      <c r="I89" s="34" t="s">
        <v>200</v>
      </c>
      <c r="J89" s="43">
        <v>750</v>
      </c>
      <c r="K89" s="93"/>
    </row>
    <row r="90" spans="1:12" ht="30" x14ac:dyDescent="0.25">
      <c r="A90" s="31"/>
      <c r="B90" s="32"/>
      <c r="C90" s="33">
        <v>0</v>
      </c>
      <c r="D90" s="33">
        <v>0</v>
      </c>
      <c r="E90" s="33">
        <v>0</v>
      </c>
      <c r="F90" s="43"/>
      <c r="G90" s="35" t="s">
        <v>201</v>
      </c>
      <c r="H90" s="36" t="s">
        <v>65</v>
      </c>
      <c r="I90" s="34" t="s">
        <v>202</v>
      </c>
      <c r="J90" s="43">
        <v>560</v>
      </c>
      <c r="K90" s="93"/>
    </row>
    <row r="91" spans="1:12" ht="30" x14ac:dyDescent="0.25">
      <c r="A91" s="31"/>
      <c r="B91" s="32"/>
      <c r="C91" s="33">
        <v>0</v>
      </c>
      <c r="D91" s="33">
        <v>0</v>
      </c>
      <c r="E91" s="33">
        <v>0</v>
      </c>
      <c r="F91" s="43"/>
      <c r="G91" s="35" t="s">
        <v>203</v>
      </c>
      <c r="H91" s="36" t="s">
        <v>65</v>
      </c>
      <c r="I91" s="34" t="s">
        <v>204</v>
      </c>
      <c r="J91" s="43">
        <v>850</v>
      </c>
      <c r="K91" s="93"/>
    </row>
    <row r="92" spans="1:12" ht="30" x14ac:dyDescent="0.25">
      <c r="A92" s="31"/>
      <c r="B92" s="32"/>
      <c r="C92" s="33">
        <v>0</v>
      </c>
      <c r="D92" s="33">
        <v>0</v>
      </c>
      <c r="E92" s="33">
        <v>0</v>
      </c>
      <c r="F92" s="43"/>
      <c r="G92" s="35" t="s">
        <v>205</v>
      </c>
      <c r="H92" s="36" t="s">
        <v>65</v>
      </c>
      <c r="I92" s="34" t="s">
        <v>206</v>
      </c>
      <c r="J92" s="43">
        <v>150</v>
      </c>
      <c r="K92" s="93" t="s">
        <v>460</v>
      </c>
    </row>
    <row r="93" spans="1:12" ht="18" customHeight="1" x14ac:dyDescent="0.25">
      <c r="A93" s="31"/>
      <c r="B93" s="32"/>
      <c r="C93" s="33">
        <v>0</v>
      </c>
      <c r="D93" s="33">
        <v>0</v>
      </c>
      <c r="E93" s="33">
        <v>0</v>
      </c>
      <c r="F93" s="43"/>
      <c r="G93" s="35" t="s">
        <v>207</v>
      </c>
      <c r="H93" s="36" t="s">
        <v>65</v>
      </c>
      <c r="I93" s="34" t="s">
        <v>208</v>
      </c>
      <c r="J93" s="43" t="s">
        <v>468</v>
      </c>
      <c r="K93" s="93" t="s">
        <v>461</v>
      </c>
    </row>
    <row r="94" spans="1:12" ht="30" x14ac:dyDescent="0.25">
      <c r="A94" s="31"/>
      <c r="B94" s="32"/>
      <c r="C94" s="33">
        <v>0</v>
      </c>
      <c r="D94" s="33">
        <v>0</v>
      </c>
      <c r="E94" s="33">
        <v>0</v>
      </c>
      <c r="F94" s="43"/>
      <c r="G94" s="35" t="s">
        <v>209</v>
      </c>
      <c r="H94" s="36" t="s">
        <v>65</v>
      </c>
      <c r="I94" s="34" t="s">
        <v>176</v>
      </c>
      <c r="J94" s="43">
        <v>50</v>
      </c>
      <c r="K94" s="93"/>
    </row>
    <row r="95" spans="1:12" ht="30" x14ac:dyDescent="0.25">
      <c r="A95" s="31"/>
      <c r="B95" s="32"/>
      <c r="C95" s="33">
        <v>0</v>
      </c>
      <c r="D95" s="33">
        <v>0</v>
      </c>
      <c r="E95" s="33">
        <v>0</v>
      </c>
      <c r="F95" s="43"/>
      <c r="G95" s="35" t="s">
        <v>210</v>
      </c>
      <c r="H95" s="36" t="s">
        <v>65</v>
      </c>
      <c r="I95" s="34" t="s">
        <v>211</v>
      </c>
      <c r="J95" s="43">
        <v>408</v>
      </c>
      <c r="K95" s="93" t="s">
        <v>460</v>
      </c>
    </row>
    <row r="96" spans="1:12" ht="15.75" thickBot="1" x14ac:dyDescent="0.3">
      <c r="A96" s="31"/>
      <c r="B96" s="32"/>
      <c r="C96" s="33">
        <v>0</v>
      </c>
      <c r="D96" s="33">
        <v>0</v>
      </c>
      <c r="E96" s="33">
        <v>0</v>
      </c>
      <c r="F96" s="43"/>
      <c r="G96" s="35" t="s">
        <v>212</v>
      </c>
      <c r="H96" s="36" t="s">
        <v>65</v>
      </c>
      <c r="I96" s="34" t="s">
        <v>213</v>
      </c>
      <c r="J96" s="43" t="s">
        <v>213</v>
      </c>
      <c r="K96" s="93"/>
    </row>
    <row r="97" spans="1:12" ht="30.75" thickBot="1" x14ac:dyDescent="0.3">
      <c r="A97" s="23" t="s">
        <v>214</v>
      </c>
      <c r="B97" s="24" t="s">
        <v>406</v>
      </c>
      <c r="C97" s="25">
        <v>90000</v>
      </c>
      <c r="D97" s="25">
        <v>51500</v>
      </c>
      <c r="E97" s="25">
        <v>51478.49</v>
      </c>
      <c r="F97" s="42">
        <f>E97*100/D97</f>
        <v>99.958233009708735</v>
      </c>
      <c r="G97" s="27" t="s">
        <v>148</v>
      </c>
      <c r="H97" s="28" t="s">
        <v>65</v>
      </c>
      <c r="I97" s="26" t="s">
        <v>104</v>
      </c>
      <c r="J97" s="42">
        <v>2</v>
      </c>
      <c r="K97" s="29"/>
    </row>
    <row r="98" spans="1:12" ht="30.75" thickBot="1" x14ac:dyDescent="0.3">
      <c r="A98" s="17" t="s">
        <v>215</v>
      </c>
      <c r="B98" s="18" t="s">
        <v>216</v>
      </c>
      <c r="C98" s="19">
        <f>SUM(C99:C99)</f>
        <v>1000000</v>
      </c>
      <c r="D98" s="19">
        <f>SUM(D99:D99)</f>
        <v>1766310.48</v>
      </c>
      <c r="E98" s="19">
        <f>SUM(E99:E99)</f>
        <v>1666426.12</v>
      </c>
      <c r="F98" s="41">
        <f>E98*100/D98</f>
        <v>94.34502817420865</v>
      </c>
      <c r="G98" s="20" t="s">
        <v>396</v>
      </c>
      <c r="H98" s="21" t="s">
        <v>47</v>
      </c>
      <c r="I98" s="41">
        <v>100</v>
      </c>
      <c r="J98" s="41">
        <v>100</v>
      </c>
      <c r="K98" s="22"/>
    </row>
    <row r="99" spans="1:12" ht="45.75" thickBot="1" x14ac:dyDescent="0.3">
      <c r="A99" s="23" t="s">
        <v>217</v>
      </c>
      <c r="B99" s="24" t="s">
        <v>218</v>
      </c>
      <c r="C99" s="25">
        <v>1000000</v>
      </c>
      <c r="D99" s="25">
        <v>1766310.48</v>
      </c>
      <c r="E99" s="25">
        <v>1666426.12</v>
      </c>
      <c r="F99" s="42">
        <f>E99*100/D99</f>
        <v>94.34502817420865</v>
      </c>
      <c r="G99" s="27" t="s">
        <v>219</v>
      </c>
      <c r="H99" s="28" t="s">
        <v>47</v>
      </c>
      <c r="I99" s="26" t="s">
        <v>48</v>
      </c>
      <c r="J99" s="42">
        <v>100</v>
      </c>
      <c r="K99" s="92" t="s">
        <v>486</v>
      </c>
      <c r="L99" s="107"/>
    </row>
    <row r="100" spans="1:12" ht="30" x14ac:dyDescent="0.25">
      <c r="A100" s="55" t="s">
        <v>220</v>
      </c>
      <c r="B100" s="56" t="s">
        <v>221</v>
      </c>
      <c r="C100" s="57">
        <f>SUM(C102:C107)</f>
        <v>271600</v>
      </c>
      <c r="D100" s="57">
        <f>SUM(D102:D107)</f>
        <v>49800</v>
      </c>
      <c r="E100" s="57">
        <f>SUM(E102:E107)</f>
        <v>4840</v>
      </c>
      <c r="F100" s="46">
        <f>E100*100/D100</f>
        <v>9.7188755020080322</v>
      </c>
      <c r="G100" s="44" t="s">
        <v>410</v>
      </c>
      <c r="H100" s="45" t="s">
        <v>65</v>
      </c>
      <c r="I100" s="46">
        <v>1</v>
      </c>
      <c r="J100" s="46">
        <v>1</v>
      </c>
      <c r="K100" s="104" t="s">
        <v>467</v>
      </c>
    </row>
    <row r="101" spans="1:12" ht="15.75" thickBot="1" x14ac:dyDescent="0.3">
      <c r="A101" s="50"/>
      <c r="B101" s="51"/>
      <c r="C101" s="52"/>
      <c r="D101" s="52"/>
      <c r="E101" s="52"/>
      <c r="F101" s="49"/>
      <c r="G101" s="47" t="s">
        <v>411</v>
      </c>
      <c r="H101" s="48" t="s">
        <v>12</v>
      </c>
      <c r="I101" s="53">
        <v>0.97</v>
      </c>
      <c r="J101" s="53">
        <v>0.97</v>
      </c>
      <c r="K101" s="99"/>
    </row>
    <row r="102" spans="1:12" ht="140.44999999999999" customHeight="1" thickBot="1" x14ac:dyDescent="0.3">
      <c r="A102" s="129" t="s">
        <v>222</v>
      </c>
      <c r="B102" s="130" t="s">
        <v>223</v>
      </c>
      <c r="C102" s="131">
        <v>156000</v>
      </c>
      <c r="D102" s="131">
        <v>30000</v>
      </c>
      <c r="E102" s="131">
        <v>0</v>
      </c>
      <c r="F102" s="132">
        <f>E102*100/D102</f>
        <v>0</v>
      </c>
      <c r="G102" s="133" t="s">
        <v>167</v>
      </c>
      <c r="H102" s="134" t="s">
        <v>47</v>
      </c>
      <c r="I102" s="135" t="s">
        <v>171</v>
      </c>
      <c r="J102" s="132">
        <v>3</v>
      </c>
      <c r="K102" s="138" t="s">
        <v>438</v>
      </c>
    </row>
    <row r="103" spans="1:12" ht="91.9" customHeight="1" thickBot="1" x14ac:dyDescent="0.3">
      <c r="A103" s="23" t="s">
        <v>225</v>
      </c>
      <c r="B103" s="24" t="s">
        <v>226</v>
      </c>
      <c r="C103" s="25">
        <v>65100</v>
      </c>
      <c r="D103" s="25">
        <v>9800</v>
      </c>
      <c r="E103" s="25">
        <v>4840</v>
      </c>
      <c r="F103" s="42">
        <f t="shared" ref="F103:F104" si="4">E103*100/D103</f>
        <v>49.387755102040813</v>
      </c>
      <c r="G103" s="27" t="s">
        <v>167</v>
      </c>
      <c r="H103" s="28" t="s">
        <v>47</v>
      </c>
      <c r="I103" s="26" t="s">
        <v>123</v>
      </c>
      <c r="J103" s="26" t="s">
        <v>123</v>
      </c>
      <c r="K103" s="92" t="s">
        <v>441</v>
      </c>
    </row>
    <row r="104" spans="1:12" ht="105.75" thickBot="1" x14ac:dyDescent="0.3">
      <c r="A104" s="129" t="s">
        <v>227</v>
      </c>
      <c r="B104" s="130" t="s">
        <v>228</v>
      </c>
      <c r="C104" s="131">
        <v>50500</v>
      </c>
      <c r="D104" s="131">
        <v>10000</v>
      </c>
      <c r="E104" s="131">
        <v>0</v>
      </c>
      <c r="F104" s="132">
        <f t="shared" si="4"/>
        <v>0</v>
      </c>
      <c r="G104" s="133" t="s">
        <v>167</v>
      </c>
      <c r="H104" s="134" t="s">
        <v>47</v>
      </c>
      <c r="I104" s="135" t="s">
        <v>171</v>
      </c>
      <c r="J104" s="132">
        <v>3</v>
      </c>
      <c r="K104" s="138" t="s">
        <v>488</v>
      </c>
      <c r="L104" s="107"/>
    </row>
    <row r="105" spans="1:12" ht="45.75" hidden="1" thickBot="1" x14ac:dyDescent="0.3">
      <c r="A105" s="23" t="s">
        <v>229</v>
      </c>
      <c r="B105" s="24" t="s">
        <v>230</v>
      </c>
      <c r="C105" s="25">
        <v>0</v>
      </c>
      <c r="D105" s="25">
        <v>0</v>
      </c>
      <c r="E105" s="25">
        <v>0</v>
      </c>
      <c r="F105" s="42"/>
      <c r="G105" s="27" t="s">
        <v>167</v>
      </c>
      <c r="H105" s="28" t="s">
        <v>47</v>
      </c>
      <c r="I105" s="26" t="s">
        <v>54</v>
      </c>
      <c r="J105" s="26" t="s">
        <v>54</v>
      </c>
      <c r="K105" s="101" t="s">
        <v>465</v>
      </c>
    </row>
    <row r="106" spans="1:12" ht="30" hidden="1" x14ac:dyDescent="0.25">
      <c r="A106" s="23" t="s">
        <v>231</v>
      </c>
      <c r="B106" s="24" t="s">
        <v>232</v>
      </c>
      <c r="C106" s="25">
        <v>0</v>
      </c>
      <c r="D106" s="25">
        <v>0</v>
      </c>
      <c r="E106" s="25">
        <v>0</v>
      </c>
      <c r="F106" s="42"/>
      <c r="G106" s="27" t="s">
        <v>167</v>
      </c>
      <c r="H106" s="28" t="s">
        <v>47</v>
      </c>
      <c r="I106" s="26" t="s">
        <v>54</v>
      </c>
      <c r="J106" s="26" t="s">
        <v>54</v>
      </c>
      <c r="K106" s="101" t="s">
        <v>465</v>
      </c>
    </row>
    <row r="107" spans="1:12" ht="30" hidden="1" x14ac:dyDescent="0.25">
      <c r="A107" s="23" t="s">
        <v>233</v>
      </c>
      <c r="B107" s="24" t="s">
        <v>234</v>
      </c>
      <c r="C107" s="25">
        <v>0</v>
      </c>
      <c r="D107" s="25">
        <v>0</v>
      </c>
      <c r="E107" s="25">
        <v>0</v>
      </c>
      <c r="F107" s="42"/>
      <c r="G107" s="27" t="s">
        <v>167</v>
      </c>
      <c r="H107" s="28" t="s">
        <v>47</v>
      </c>
      <c r="I107" s="26" t="s">
        <v>54</v>
      </c>
      <c r="J107" s="26" t="s">
        <v>54</v>
      </c>
      <c r="K107" s="101" t="s">
        <v>465</v>
      </c>
    </row>
    <row r="108" spans="1:12" ht="15.75" thickBot="1" x14ac:dyDescent="0.3">
      <c r="A108" s="10" t="s">
        <v>235</v>
      </c>
      <c r="B108" s="11" t="s">
        <v>236</v>
      </c>
      <c r="C108" s="12">
        <f>C109+C111+C117+C137+C147</f>
        <v>3244429.84</v>
      </c>
      <c r="D108" s="12">
        <f>D109+D111+D117+D137+D147</f>
        <v>3939929.84</v>
      </c>
      <c r="E108" s="12">
        <f>E109+E111+E117+E137+E147</f>
        <v>3649520.4099999997</v>
      </c>
      <c r="F108" s="40">
        <f>E108*100/D108</f>
        <v>92.629071029346036</v>
      </c>
      <c r="G108" s="14"/>
      <c r="H108" s="15"/>
      <c r="I108" s="13"/>
      <c r="J108" s="13"/>
      <c r="K108" s="16"/>
    </row>
    <row r="109" spans="1:12" ht="30.75" thickBot="1" x14ac:dyDescent="0.3">
      <c r="A109" s="17" t="s">
        <v>237</v>
      </c>
      <c r="B109" s="18" t="s">
        <v>238</v>
      </c>
      <c r="C109" s="19">
        <f>SUM(C110:C110)</f>
        <v>14400</v>
      </c>
      <c r="D109" s="19">
        <f>SUM(D110:D110)</f>
        <v>9300</v>
      </c>
      <c r="E109" s="19">
        <f>SUM(E110:E110)</f>
        <v>9201.7099999999991</v>
      </c>
      <c r="F109" s="41">
        <f>E109*100/D109</f>
        <v>98.943118279569873</v>
      </c>
      <c r="G109" s="20" t="s">
        <v>397</v>
      </c>
      <c r="H109" s="21" t="s">
        <v>47</v>
      </c>
      <c r="I109" s="41">
        <v>100</v>
      </c>
      <c r="J109" s="41">
        <v>100</v>
      </c>
      <c r="K109" s="22"/>
    </row>
    <row r="110" spans="1:12" ht="30.75" thickBot="1" x14ac:dyDescent="0.3">
      <c r="A110" s="23" t="s">
        <v>239</v>
      </c>
      <c r="B110" s="24" t="s">
        <v>240</v>
      </c>
      <c r="C110" s="25">
        <v>14400</v>
      </c>
      <c r="D110" s="25">
        <v>9300</v>
      </c>
      <c r="E110" s="25">
        <v>9201.7099999999991</v>
      </c>
      <c r="F110" s="42">
        <f>E110*100/D110</f>
        <v>98.943118279569873</v>
      </c>
      <c r="G110" s="27" t="s">
        <v>241</v>
      </c>
      <c r="H110" s="28" t="s">
        <v>65</v>
      </c>
      <c r="I110" s="26" t="s">
        <v>242</v>
      </c>
      <c r="J110" s="42">
        <v>80</v>
      </c>
      <c r="K110" s="92" t="s">
        <v>446</v>
      </c>
    </row>
    <row r="111" spans="1:12" ht="45" x14ac:dyDescent="0.25">
      <c r="A111" s="55" t="s">
        <v>243</v>
      </c>
      <c r="B111" s="56" t="s">
        <v>244</v>
      </c>
      <c r="C111" s="57">
        <f>SUM(C113:C116)</f>
        <v>208580</v>
      </c>
      <c r="D111" s="57">
        <f>SUM(D113:D116)</f>
        <v>211580</v>
      </c>
      <c r="E111" s="57">
        <f>SUM(E113:E116)</f>
        <v>209262.54</v>
      </c>
      <c r="F111" s="46">
        <f>E111*100/D111</f>
        <v>98.904688533887892</v>
      </c>
      <c r="G111" s="44" t="s">
        <v>398</v>
      </c>
      <c r="H111" s="45" t="s">
        <v>47</v>
      </c>
      <c r="I111" s="46">
        <v>80</v>
      </c>
      <c r="J111" s="46">
        <v>80</v>
      </c>
      <c r="K111" s="58"/>
    </row>
    <row r="112" spans="1:12" ht="45.75" thickBot="1" x14ac:dyDescent="0.3">
      <c r="A112" s="50"/>
      <c r="B112" s="51"/>
      <c r="C112" s="52"/>
      <c r="D112" s="52"/>
      <c r="E112" s="52"/>
      <c r="F112" s="49"/>
      <c r="G112" s="47" t="s">
        <v>399</v>
      </c>
      <c r="H112" s="48" t="s">
        <v>47</v>
      </c>
      <c r="I112" s="49">
        <v>71</v>
      </c>
      <c r="J112" s="49">
        <v>71</v>
      </c>
      <c r="K112" s="54"/>
    </row>
    <row r="113" spans="1:12" ht="30.75" thickBot="1" x14ac:dyDescent="0.3">
      <c r="A113" s="23" t="s">
        <v>245</v>
      </c>
      <c r="B113" s="24" t="s">
        <v>246</v>
      </c>
      <c r="C113" s="25">
        <v>75000</v>
      </c>
      <c r="D113" s="25">
        <v>62000</v>
      </c>
      <c r="E113" s="25">
        <v>61427.89</v>
      </c>
      <c r="F113" s="42">
        <f>E113*100/D113</f>
        <v>99.077241935483869</v>
      </c>
      <c r="G113" s="27" t="s">
        <v>247</v>
      </c>
      <c r="H113" s="28" t="s">
        <v>65</v>
      </c>
      <c r="I113" s="26" t="s">
        <v>104</v>
      </c>
      <c r="J113" s="42">
        <v>2</v>
      </c>
      <c r="K113" s="29"/>
    </row>
    <row r="114" spans="1:12" ht="30.75" thickBot="1" x14ac:dyDescent="0.3">
      <c r="A114" s="23" t="s">
        <v>248</v>
      </c>
      <c r="B114" s="24" t="s">
        <v>249</v>
      </c>
      <c r="C114" s="25">
        <v>7580</v>
      </c>
      <c r="D114" s="25">
        <v>7580</v>
      </c>
      <c r="E114" s="25">
        <v>7580</v>
      </c>
      <c r="F114" s="42">
        <f t="shared" ref="F114:F116" si="5">E114*100/D114</f>
        <v>100</v>
      </c>
      <c r="G114" s="27" t="s">
        <v>53</v>
      </c>
      <c r="H114" s="28" t="s">
        <v>47</v>
      </c>
      <c r="I114" s="26" t="s">
        <v>154</v>
      </c>
      <c r="J114" s="42">
        <v>20</v>
      </c>
      <c r="K114" s="29"/>
    </row>
    <row r="115" spans="1:12" ht="30.75" thickBot="1" x14ac:dyDescent="0.3">
      <c r="A115" s="23" t="s">
        <v>250</v>
      </c>
      <c r="B115" s="24" t="s">
        <v>251</v>
      </c>
      <c r="C115" s="25">
        <v>110000</v>
      </c>
      <c r="D115" s="25">
        <v>126000</v>
      </c>
      <c r="E115" s="25">
        <v>124927.99</v>
      </c>
      <c r="F115" s="42">
        <f t="shared" si="5"/>
        <v>99.149198412698411</v>
      </c>
      <c r="G115" s="27" t="s">
        <v>252</v>
      </c>
      <c r="H115" s="28" t="s">
        <v>65</v>
      </c>
      <c r="I115" s="26" t="s">
        <v>224</v>
      </c>
      <c r="J115" s="42">
        <v>87</v>
      </c>
      <c r="K115" s="92" t="s">
        <v>453</v>
      </c>
    </row>
    <row r="116" spans="1:12" ht="30.75" thickBot="1" x14ac:dyDescent="0.3">
      <c r="A116" s="23" t="s">
        <v>253</v>
      </c>
      <c r="B116" s="24" t="s">
        <v>254</v>
      </c>
      <c r="C116" s="25">
        <v>16000</v>
      </c>
      <c r="D116" s="25">
        <v>16000</v>
      </c>
      <c r="E116" s="25">
        <v>15326.66</v>
      </c>
      <c r="F116" s="42">
        <f t="shared" si="5"/>
        <v>95.791624999999996</v>
      </c>
      <c r="G116" s="27" t="s">
        <v>255</v>
      </c>
      <c r="H116" s="28" t="s">
        <v>47</v>
      </c>
      <c r="I116" s="26" t="s">
        <v>48</v>
      </c>
      <c r="J116" s="26" t="s">
        <v>48</v>
      </c>
      <c r="K116" s="102" t="s">
        <v>489</v>
      </c>
      <c r="L116" s="107"/>
    </row>
    <row r="117" spans="1:12" ht="30" x14ac:dyDescent="0.25">
      <c r="A117" s="55" t="s">
        <v>256</v>
      </c>
      <c r="B117" s="56" t="s">
        <v>257</v>
      </c>
      <c r="C117" s="57">
        <f>C119+C120+C121+C122+C123+C134+C135+C136</f>
        <v>2504908.1799999997</v>
      </c>
      <c r="D117" s="57">
        <f>D119+D120+D121+D122+D123+D134+D135+D136</f>
        <v>2833508.18</v>
      </c>
      <c r="E117" s="57">
        <f>E119+E120+E121+E122+E123+E134+E135+E136</f>
        <v>2698398.6</v>
      </c>
      <c r="F117" s="46">
        <f>E117*100/D117</f>
        <v>95.23172084154703</v>
      </c>
      <c r="G117" s="44" t="s">
        <v>400</v>
      </c>
      <c r="H117" s="45" t="s">
        <v>47</v>
      </c>
      <c r="I117" s="46">
        <v>100</v>
      </c>
      <c r="J117" s="46">
        <v>100</v>
      </c>
      <c r="K117" s="58"/>
    </row>
    <row r="118" spans="1:12" ht="30.75" thickBot="1" x14ac:dyDescent="0.3">
      <c r="A118" s="50"/>
      <c r="B118" s="51"/>
      <c r="C118" s="52"/>
      <c r="D118" s="52"/>
      <c r="E118" s="52"/>
      <c r="F118" s="49"/>
      <c r="G118" s="47" t="s">
        <v>401</v>
      </c>
      <c r="H118" s="48" t="s">
        <v>47</v>
      </c>
      <c r="I118" s="49">
        <v>76</v>
      </c>
      <c r="J118" s="49">
        <v>81</v>
      </c>
      <c r="K118" s="98" t="s">
        <v>454</v>
      </c>
    </row>
    <row r="119" spans="1:12" ht="75" customHeight="1" thickBot="1" x14ac:dyDescent="0.3">
      <c r="A119" s="23" t="s">
        <v>258</v>
      </c>
      <c r="B119" s="24" t="s">
        <v>259</v>
      </c>
      <c r="C119" s="25">
        <v>1923008.18</v>
      </c>
      <c r="D119" s="25">
        <v>2223008.1800000002</v>
      </c>
      <c r="E119" s="25">
        <v>2158885.1800000002</v>
      </c>
      <c r="F119" s="42">
        <f>E119*100/D119</f>
        <v>97.115485198079668</v>
      </c>
      <c r="G119" s="27" t="s">
        <v>260</v>
      </c>
      <c r="H119" s="28" t="s">
        <v>47</v>
      </c>
      <c r="I119" s="26" t="s">
        <v>48</v>
      </c>
      <c r="J119" s="42">
        <v>100</v>
      </c>
      <c r="K119" s="102" t="s">
        <v>479</v>
      </c>
      <c r="L119" s="110"/>
    </row>
    <row r="120" spans="1:12" ht="33.75" customHeight="1" thickBot="1" x14ac:dyDescent="0.3">
      <c r="A120" s="23" t="s">
        <v>261</v>
      </c>
      <c r="B120" s="24" t="s">
        <v>262</v>
      </c>
      <c r="C120" s="25">
        <v>3000</v>
      </c>
      <c r="D120" s="25">
        <v>3000</v>
      </c>
      <c r="E120" s="25">
        <v>2456.6999999999998</v>
      </c>
      <c r="F120" s="42">
        <f t="shared" ref="F120:F123" si="6">E120*100/D120</f>
        <v>81.889999999999986</v>
      </c>
      <c r="G120" s="27" t="s">
        <v>263</v>
      </c>
      <c r="H120" s="28" t="s">
        <v>47</v>
      </c>
      <c r="I120" s="26" t="s">
        <v>48</v>
      </c>
      <c r="J120" s="42">
        <v>100</v>
      </c>
      <c r="K120" s="111" t="s">
        <v>490</v>
      </c>
      <c r="L120" s="110"/>
    </row>
    <row r="121" spans="1:12" ht="45" customHeight="1" thickBot="1" x14ac:dyDescent="0.3">
      <c r="A121" s="23" t="s">
        <v>264</v>
      </c>
      <c r="B121" s="24" t="s">
        <v>265</v>
      </c>
      <c r="C121" s="25">
        <v>90000</v>
      </c>
      <c r="D121" s="25">
        <v>64000</v>
      </c>
      <c r="E121" s="25">
        <v>23565.03</v>
      </c>
      <c r="F121" s="42">
        <f t="shared" si="6"/>
        <v>36.820359375000002</v>
      </c>
      <c r="G121" s="27" t="s">
        <v>266</v>
      </c>
      <c r="H121" s="28" t="s">
        <v>267</v>
      </c>
      <c r="I121" s="26" t="s">
        <v>224</v>
      </c>
      <c r="J121" s="42">
        <v>110</v>
      </c>
      <c r="K121" s="92" t="s">
        <v>492</v>
      </c>
      <c r="L121" s="108" t="s">
        <v>491</v>
      </c>
    </row>
    <row r="122" spans="1:12" ht="62.45" customHeight="1" thickBot="1" x14ac:dyDescent="0.3">
      <c r="A122" s="23" t="s">
        <v>268</v>
      </c>
      <c r="B122" s="24" t="s">
        <v>269</v>
      </c>
      <c r="C122" s="25">
        <v>3000</v>
      </c>
      <c r="D122" s="25">
        <v>7000</v>
      </c>
      <c r="E122" s="25">
        <v>4935.24</v>
      </c>
      <c r="F122" s="42">
        <f t="shared" si="6"/>
        <v>70.503428571428572</v>
      </c>
      <c r="G122" s="27" t="s">
        <v>270</v>
      </c>
      <c r="H122" s="28" t="s">
        <v>267</v>
      </c>
      <c r="I122" s="26" t="s">
        <v>271</v>
      </c>
      <c r="J122" s="42">
        <v>0</v>
      </c>
      <c r="K122" s="92" t="s">
        <v>493</v>
      </c>
      <c r="L122" s="109"/>
    </row>
    <row r="123" spans="1:12" ht="90" x14ac:dyDescent="0.25">
      <c r="A123" s="23" t="s">
        <v>272</v>
      </c>
      <c r="B123" s="24" t="s">
        <v>273</v>
      </c>
      <c r="C123" s="30">
        <f>SUM(C124:C133)+412900</f>
        <v>412900</v>
      </c>
      <c r="D123" s="30">
        <f>SUM(D124:D133)+499500</f>
        <v>499500</v>
      </c>
      <c r="E123" s="30">
        <f>SUM(E124:E133)+499191.05</f>
        <v>499191.05</v>
      </c>
      <c r="F123" s="42">
        <f t="shared" si="6"/>
        <v>99.938148148148144</v>
      </c>
      <c r="G123" s="27" t="s">
        <v>274</v>
      </c>
      <c r="H123" s="28" t="s">
        <v>275</v>
      </c>
      <c r="I123" s="26" t="s">
        <v>276</v>
      </c>
      <c r="J123" s="42">
        <v>275</v>
      </c>
      <c r="K123" s="29"/>
    </row>
    <row r="124" spans="1:12" ht="45" x14ac:dyDescent="0.25">
      <c r="A124" s="31"/>
      <c r="B124" s="32"/>
      <c r="C124" s="33">
        <v>0</v>
      </c>
      <c r="D124" s="33">
        <v>0</v>
      </c>
      <c r="E124" s="33">
        <v>0</v>
      </c>
      <c r="F124" s="43"/>
      <c r="G124" s="35" t="s">
        <v>277</v>
      </c>
      <c r="H124" s="36" t="s">
        <v>275</v>
      </c>
      <c r="I124" s="34" t="s">
        <v>48</v>
      </c>
      <c r="J124" s="43">
        <v>142.88</v>
      </c>
      <c r="K124" s="93" t="s">
        <v>494</v>
      </c>
      <c r="L124" s="108"/>
    </row>
    <row r="125" spans="1:12" x14ac:dyDescent="0.25">
      <c r="A125" s="31"/>
      <c r="B125" s="32"/>
      <c r="C125" s="33">
        <v>0</v>
      </c>
      <c r="D125" s="33">
        <v>0</v>
      </c>
      <c r="E125" s="33">
        <v>0</v>
      </c>
      <c r="F125" s="43"/>
      <c r="G125" s="35" t="s">
        <v>278</v>
      </c>
      <c r="H125" s="36" t="s">
        <v>275</v>
      </c>
      <c r="I125" s="34" t="s">
        <v>279</v>
      </c>
      <c r="J125" s="43">
        <v>440</v>
      </c>
      <c r="K125" s="37"/>
    </row>
    <row r="126" spans="1:12" x14ac:dyDescent="0.25">
      <c r="A126" s="31"/>
      <c r="B126" s="32"/>
      <c r="C126" s="33">
        <v>0</v>
      </c>
      <c r="D126" s="33">
        <v>0</v>
      </c>
      <c r="E126" s="33">
        <v>0</v>
      </c>
      <c r="F126" s="43"/>
      <c r="G126" s="35" t="s">
        <v>280</v>
      </c>
      <c r="H126" s="36" t="s">
        <v>275</v>
      </c>
      <c r="I126" s="34" t="s">
        <v>281</v>
      </c>
      <c r="J126" s="43">
        <v>220</v>
      </c>
      <c r="K126" s="37"/>
    </row>
    <row r="127" spans="1:12" x14ac:dyDescent="0.25">
      <c r="A127" s="31"/>
      <c r="B127" s="32"/>
      <c r="C127" s="33">
        <v>0</v>
      </c>
      <c r="D127" s="33">
        <v>0</v>
      </c>
      <c r="E127" s="33">
        <v>0</v>
      </c>
      <c r="F127" s="43"/>
      <c r="G127" s="35" t="s">
        <v>282</v>
      </c>
      <c r="H127" s="36" t="s">
        <v>275</v>
      </c>
      <c r="I127" s="34" t="s">
        <v>283</v>
      </c>
      <c r="J127" s="43">
        <v>252</v>
      </c>
      <c r="K127" s="37"/>
    </row>
    <row r="128" spans="1:12" x14ac:dyDescent="0.25">
      <c r="A128" s="31"/>
      <c r="B128" s="32"/>
      <c r="C128" s="33">
        <v>0</v>
      </c>
      <c r="D128" s="33">
        <v>0</v>
      </c>
      <c r="E128" s="33">
        <v>0</v>
      </c>
      <c r="F128" s="43"/>
      <c r="G128" s="35" t="s">
        <v>284</v>
      </c>
      <c r="H128" s="36" t="s">
        <v>275</v>
      </c>
      <c r="I128" s="34" t="s">
        <v>285</v>
      </c>
      <c r="J128" s="43" t="s">
        <v>285</v>
      </c>
      <c r="K128" s="37"/>
    </row>
    <row r="129" spans="1:12" x14ac:dyDescent="0.25">
      <c r="A129" s="31"/>
      <c r="B129" s="32"/>
      <c r="C129" s="33">
        <v>0</v>
      </c>
      <c r="D129" s="33">
        <v>0</v>
      </c>
      <c r="E129" s="33">
        <v>0</v>
      </c>
      <c r="F129" s="43"/>
      <c r="G129" s="35" t="s">
        <v>286</v>
      </c>
      <c r="H129" s="36" t="s">
        <v>275</v>
      </c>
      <c r="I129" s="34" t="s">
        <v>287</v>
      </c>
      <c r="J129" s="43">
        <v>250</v>
      </c>
      <c r="K129" s="37"/>
    </row>
    <row r="130" spans="1:12" x14ac:dyDescent="0.25">
      <c r="A130" s="31"/>
      <c r="B130" s="32"/>
      <c r="C130" s="33">
        <v>0</v>
      </c>
      <c r="D130" s="33">
        <v>0</v>
      </c>
      <c r="E130" s="33">
        <v>0</v>
      </c>
      <c r="F130" s="43"/>
      <c r="G130" s="35" t="s">
        <v>288</v>
      </c>
      <c r="H130" s="36" t="s">
        <v>275</v>
      </c>
      <c r="I130" s="34" t="s">
        <v>289</v>
      </c>
      <c r="J130" s="43">
        <v>132</v>
      </c>
      <c r="K130" s="37"/>
    </row>
    <row r="131" spans="1:12" x14ac:dyDescent="0.25">
      <c r="A131" s="31"/>
      <c r="B131" s="32"/>
      <c r="C131" s="33">
        <v>0</v>
      </c>
      <c r="D131" s="33">
        <v>0</v>
      </c>
      <c r="E131" s="33">
        <v>0</v>
      </c>
      <c r="F131" s="43"/>
      <c r="G131" s="35" t="s">
        <v>290</v>
      </c>
      <c r="H131" s="36" t="s">
        <v>275</v>
      </c>
      <c r="I131" s="34" t="s">
        <v>162</v>
      </c>
      <c r="J131" s="43">
        <v>340</v>
      </c>
      <c r="K131" s="37"/>
    </row>
    <row r="132" spans="1:12" x14ac:dyDescent="0.25">
      <c r="A132" s="31"/>
      <c r="B132" s="32"/>
      <c r="C132" s="33">
        <v>0</v>
      </c>
      <c r="D132" s="33">
        <v>0</v>
      </c>
      <c r="E132" s="33">
        <v>0</v>
      </c>
      <c r="F132" s="43"/>
      <c r="G132" s="35" t="s">
        <v>291</v>
      </c>
      <c r="H132" s="36" t="s">
        <v>275</v>
      </c>
      <c r="I132" s="34" t="s">
        <v>292</v>
      </c>
      <c r="J132" s="43">
        <v>154</v>
      </c>
      <c r="K132" s="37"/>
    </row>
    <row r="133" spans="1:12" ht="30.75" thickBot="1" x14ac:dyDescent="0.3">
      <c r="A133" s="31"/>
      <c r="B133" s="32"/>
      <c r="C133" s="33">
        <v>0</v>
      </c>
      <c r="D133" s="33">
        <v>0</v>
      </c>
      <c r="E133" s="33">
        <v>0</v>
      </c>
      <c r="F133" s="43"/>
      <c r="G133" s="35" t="s">
        <v>293</v>
      </c>
      <c r="H133" s="36" t="s">
        <v>275</v>
      </c>
      <c r="I133" s="34" t="s">
        <v>206</v>
      </c>
      <c r="J133" s="43">
        <v>116.6</v>
      </c>
      <c r="K133" s="93" t="s">
        <v>462</v>
      </c>
    </row>
    <row r="134" spans="1:12" ht="60" customHeight="1" thickBot="1" x14ac:dyDescent="0.3">
      <c r="A134" s="23" t="s">
        <v>294</v>
      </c>
      <c r="B134" s="24" t="s">
        <v>295</v>
      </c>
      <c r="C134" s="25">
        <v>36000</v>
      </c>
      <c r="D134" s="25">
        <v>0</v>
      </c>
      <c r="E134" s="25">
        <v>0</v>
      </c>
      <c r="F134" s="42">
        <v>0</v>
      </c>
      <c r="G134" s="27" t="s">
        <v>296</v>
      </c>
      <c r="H134" s="28" t="s">
        <v>65</v>
      </c>
      <c r="I134" s="26" t="s">
        <v>88</v>
      </c>
      <c r="J134" s="42">
        <v>3</v>
      </c>
      <c r="K134" s="111" t="s">
        <v>480</v>
      </c>
      <c r="L134" s="112"/>
    </row>
    <row r="135" spans="1:12" ht="30.75" thickBot="1" x14ac:dyDescent="0.3">
      <c r="A135" s="23" t="s">
        <v>297</v>
      </c>
      <c r="B135" s="24" t="s">
        <v>298</v>
      </c>
      <c r="C135" s="25">
        <v>12000</v>
      </c>
      <c r="D135" s="25">
        <v>12000</v>
      </c>
      <c r="E135" s="25">
        <v>9365.4</v>
      </c>
      <c r="F135" s="42">
        <f t="shared" ref="F135:F136" si="7">E135*100/D135</f>
        <v>78.045000000000002</v>
      </c>
      <c r="G135" s="27" t="s">
        <v>299</v>
      </c>
      <c r="H135" s="28" t="s">
        <v>65</v>
      </c>
      <c r="I135" s="26" t="s">
        <v>102</v>
      </c>
      <c r="J135" s="42">
        <v>40</v>
      </c>
      <c r="K135" s="92" t="s">
        <v>495</v>
      </c>
      <c r="L135" s="108"/>
    </row>
    <row r="136" spans="1:12" ht="45.75" thickBot="1" x14ac:dyDescent="0.3">
      <c r="A136" s="129" t="s">
        <v>300</v>
      </c>
      <c r="B136" s="130" t="s">
        <v>301</v>
      </c>
      <c r="C136" s="131">
        <v>25000</v>
      </c>
      <c r="D136" s="131">
        <v>25000</v>
      </c>
      <c r="E136" s="131">
        <v>0</v>
      </c>
      <c r="F136" s="132">
        <f t="shared" si="7"/>
        <v>0</v>
      </c>
      <c r="G136" s="133" t="s">
        <v>167</v>
      </c>
      <c r="H136" s="134" t="s">
        <v>47</v>
      </c>
      <c r="I136" s="135" t="s">
        <v>302</v>
      </c>
      <c r="J136" s="132">
        <v>4.2</v>
      </c>
      <c r="K136" s="137" t="s">
        <v>474</v>
      </c>
    </row>
    <row r="137" spans="1:12" ht="30" x14ac:dyDescent="0.25">
      <c r="A137" s="55" t="s">
        <v>303</v>
      </c>
      <c r="B137" s="56" t="s">
        <v>304</v>
      </c>
      <c r="C137" s="57">
        <f>SUM(C139:C146)</f>
        <v>513041.66</v>
      </c>
      <c r="D137" s="57">
        <f>SUM(D139:D146)</f>
        <v>882041.65999999992</v>
      </c>
      <c r="E137" s="57">
        <f>SUM(E139:E146)</f>
        <v>729160.15999999992</v>
      </c>
      <c r="F137" s="46">
        <f>E137*100/D137</f>
        <v>82.667315283044559</v>
      </c>
      <c r="G137" s="44" t="s">
        <v>402</v>
      </c>
      <c r="H137" s="45" t="s">
        <v>47</v>
      </c>
      <c r="I137" s="46">
        <v>31</v>
      </c>
      <c r="J137" s="46">
        <v>35.700000000000003</v>
      </c>
      <c r="K137" s="104" t="s">
        <v>481</v>
      </c>
    </row>
    <row r="138" spans="1:12" ht="15.75" thickBot="1" x14ac:dyDescent="0.3">
      <c r="A138" s="50"/>
      <c r="B138" s="51"/>
      <c r="C138" s="52"/>
      <c r="D138" s="52"/>
      <c r="E138" s="52"/>
      <c r="F138" s="49"/>
      <c r="G138" s="47" t="s">
        <v>403</v>
      </c>
      <c r="H138" s="48" t="s">
        <v>47</v>
      </c>
      <c r="I138" s="49">
        <v>23.7</v>
      </c>
      <c r="J138" s="49">
        <v>23.7</v>
      </c>
      <c r="K138" s="54"/>
    </row>
    <row r="139" spans="1:12" ht="30.75" thickBot="1" x14ac:dyDescent="0.3">
      <c r="A139" s="23" t="s">
        <v>305</v>
      </c>
      <c r="B139" s="24" t="s">
        <v>306</v>
      </c>
      <c r="C139" s="25">
        <v>300000</v>
      </c>
      <c r="D139" s="25">
        <v>555000</v>
      </c>
      <c r="E139" s="25">
        <v>526553.22</v>
      </c>
      <c r="F139" s="42">
        <f>E139*100/D139</f>
        <v>94.874454054054056</v>
      </c>
      <c r="G139" s="27" t="s">
        <v>307</v>
      </c>
      <c r="H139" s="28" t="s">
        <v>65</v>
      </c>
      <c r="I139" s="26" t="s">
        <v>87</v>
      </c>
      <c r="J139" s="42">
        <v>0.9</v>
      </c>
      <c r="K139" s="92" t="s">
        <v>449</v>
      </c>
    </row>
    <row r="140" spans="1:12" ht="45.75" thickBot="1" x14ac:dyDescent="0.3">
      <c r="A140" s="23" t="s">
        <v>308</v>
      </c>
      <c r="B140" s="24" t="s">
        <v>309</v>
      </c>
      <c r="C140" s="25">
        <v>90796.43</v>
      </c>
      <c r="D140" s="25">
        <v>201596.43</v>
      </c>
      <c r="E140" s="25">
        <v>82635.08</v>
      </c>
      <c r="F140" s="42">
        <f t="shared" ref="F140:F146" si="8">E140*100/D140</f>
        <v>40.99034888663455</v>
      </c>
      <c r="G140" s="27" t="s">
        <v>310</v>
      </c>
      <c r="H140" s="28" t="s">
        <v>99</v>
      </c>
      <c r="I140" s="26" t="s">
        <v>311</v>
      </c>
      <c r="J140" s="42">
        <v>0.1</v>
      </c>
      <c r="K140" s="92" t="s">
        <v>447</v>
      </c>
    </row>
    <row r="141" spans="1:12" ht="30.75" thickBot="1" x14ac:dyDescent="0.3">
      <c r="A141" s="23" t="s">
        <v>312</v>
      </c>
      <c r="B141" s="24" t="s">
        <v>313</v>
      </c>
      <c r="C141" s="25">
        <v>5000</v>
      </c>
      <c r="D141" s="25">
        <v>5000</v>
      </c>
      <c r="E141" s="25">
        <v>4999.72</v>
      </c>
      <c r="F141" s="42">
        <f t="shared" si="8"/>
        <v>99.994399999999999</v>
      </c>
      <c r="G141" s="27" t="s">
        <v>314</v>
      </c>
      <c r="H141" s="28" t="s">
        <v>65</v>
      </c>
      <c r="I141" s="26" t="s">
        <v>104</v>
      </c>
      <c r="J141" s="42">
        <v>1</v>
      </c>
      <c r="K141" s="92" t="s">
        <v>496</v>
      </c>
      <c r="L141" s="108"/>
    </row>
    <row r="142" spans="1:12" ht="75.75" thickBot="1" x14ac:dyDescent="0.3">
      <c r="A142" s="23" t="s">
        <v>315</v>
      </c>
      <c r="B142" s="24" t="s">
        <v>407</v>
      </c>
      <c r="C142" s="25">
        <v>8000</v>
      </c>
      <c r="D142" s="25">
        <v>8000</v>
      </c>
      <c r="E142" s="25">
        <v>4957</v>
      </c>
      <c r="F142" s="42">
        <f t="shared" si="8"/>
        <v>61.962499999999999</v>
      </c>
      <c r="G142" s="27" t="s">
        <v>316</v>
      </c>
      <c r="H142" s="28" t="s">
        <v>65</v>
      </c>
      <c r="I142" s="26" t="s">
        <v>88</v>
      </c>
      <c r="J142" s="42">
        <v>3</v>
      </c>
      <c r="K142" s="92" t="s">
        <v>455</v>
      </c>
    </row>
    <row r="143" spans="1:12" ht="30.75" thickBot="1" x14ac:dyDescent="0.3">
      <c r="A143" s="23" t="s">
        <v>317</v>
      </c>
      <c r="B143" s="24" t="s">
        <v>318</v>
      </c>
      <c r="C143" s="25">
        <v>2000</v>
      </c>
      <c r="D143" s="25">
        <v>2000</v>
      </c>
      <c r="E143" s="25">
        <v>0</v>
      </c>
      <c r="F143" s="42">
        <f t="shared" si="8"/>
        <v>0</v>
      </c>
      <c r="G143" s="27" t="s">
        <v>319</v>
      </c>
      <c r="H143" s="28" t="s">
        <v>47</v>
      </c>
      <c r="I143" s="26" t="s">
        <v>48</v>
      </c>
      <c r="J143" s="42">
        <v>0</v>
      </c>
      <c r="K143" s="92" t="s">
        <v>463</v>
      </c>
    </row>
    <row r="144" spans="1:12" ht="30" x14ac:dyDescent="0.25">
      <c r="A144" s="23" t="s">
        <v>320</v>
      </c>
      <c r="B144" s="24" t="s">
        <v>408</v>
      </c>
      <c r="C144" s="25">
        <v>78421.23</v>
      </c>
      <c r="D144" s="25">
        <v>79621.23</v>
      </c>
      <c r="E144" s="25">
        <v>79301.210000000006</v>
      </c>
      <c r="F144" s="42">
        <f t="shared" si="8"/>
        <v>99.598072021745978</v>
      </c>
      <c r="G144" s="27" t="s">
        <v>321</v>
      </c>
      <c r="H144" s="28" t="s">
        <v>47</v>
      </c>
      <c r="I144" s="26" t="s">
        <v>48</v>
      </c>
      <c r="J144" s="42">
        <v>54</v>
      </c>
      <c r="K144" s="92" t="s">
        <v>482</v>
      </c>
      <c r="L144" s="108"/>
    </row>
    <row r="145" spans="1:12" ht="30" x14ac:dyDescent="0.25">
      <c r="A145" s="23" t="s">
        <v>322</v>
      </c>
      <c r="B145" s="24" t="s">
        <v>409</v>
      </c>
      <c r="C145" s="25">
        <v>9000</v>
      </c>
      <c r="D145" s="25">
        <v>11000</v>
      </c>
      <c r="E145" s="25">
        <v>10890</v>
      </c>
      <c r="F145" s="42">
        <f t="shared" si="8"/>
        <v>99</v>
      </c>
      <c r="G145" s="27" t="s">
        <v>323</v>
      </c>
      <c r="H145" s="28" t="s">
        <v>99</v>
      </c>
      <c r="I145" s="26" t="s">
        <v>324</v>
      </c>
      <c r="J145" s="42">
        <v>320</v>
      </c>
      <c r="K145" s="92" t="s">
        <v>464</v>
      </c>
    </row>
    <row r="146" spans="1:12" ht="45" x14ac:dyDescent="0.25">
      <c r="A146" s="23" t="s">
        <v>325</v>
      </c>
      <c r="B146" s="24" t="s">
        <v>326</v>
      </c>
      <c r="C146" s="25">
        <v>19824</v>
      </c>
      <c r="D146" s="25">
        <v>19824</v>
      </c>
      <c r="E146" s="25">
        <v>19823.93</v>
      </c>
      <c r="F146" s="42">
        <f t="shared" si="8"/>
        <v>99.999646892655363</v>
      </c>
      <c r="G146" s="27" t="s">
        <v>53</v>
      </c>
      <c r="H146" s="28" t="s">
        <v>47</v>
      </c>
      <c r="I146" s="26" t="s">
        <v>48</v>
      </c>
      <c r="J146" s="26" t="s">
        <v>48</v>
      </c>
      <c r="K146" s="29"/>
    </row>
    <row r="147" spans="1:12" ht="30" x14ac:dyDescent="0.25">
      <c r="A147" s="17" t="s">
        <v>327</v>
      </c>
      <c r="B147" s="18" t="s">
        <v>328</v>
      </c>
      <c r="C147" s="19">
        <f>SUM(C148:C148)</f>
        <v>3500</v>
      </c>
      <c r="D147" s="19">
        <f>SUM(D148:D148)</f>
        <v>3500</v>
      </c>
      <c r="E147" s="19">
        <f>SUM(E148:E148)</f>
        <v>3497.4</v>
      </c>
      <c r="F147" s="41">
        <f>E147*100/D147</f>
        <v>99.925714285714292</v>
      </c>
      <c r="G147" s="20" t="s">
        <v>404</v>
      </c>
      <c r="H147" s="21" t="s">
        <v>47</v>
      </c>
      <c r="I147" s="41">
        <v>5</v>
      </c>
      <c r="J147" s="41">
        <v>5</v>
      </c>
      <c r="K147" s="22"/>
    </row>
    <row r="148" spans="1:12" ht="30" x14ac:dyDescent="0.25">
      <c r="A148" s="23" t="s">
        <v>329</v>
      </c>
      <c r="B148" s="24" t="s">
        <v>330</v>
      </c>
      <c r="C148" s="25">
        <v>3500</v>
      </c>
      <c r="D148" s="25">
        <v>3500</v>
      </c>
      <c r="E148" s="25">
        <v>3497.4</v>
      </c>
      <c r="F148" s="42">
        <f>E148*100/D148</f>
        <v>99.925714285714292</v>
      </c>
      <c r="G148" s="27" t="s">
        <v>331</v>
      </c>
      <c r="H148" s="28" t="s">
        <v>65</v>
      </c>
      <c r="I148" s="26" t="s">
        <v>102</v>
      </c>
      <c r="J148" s="42">
        <v>29</v>
      </c>
      <c r="K148" s="92" t="s">
        <v>448</v>
      </c>
    </row>
    <row r="149" spans="1:12" ht="15.75" thickBot="1" x14ac:dyDescent="0.3">
      <c r="A149" s="10" t="s">
        <v>332</v>
      </c>
      <c r="B149" s="11" t="s">
        <v>333</v>
      </c>
      <c r="C149" s="12">
        <f>SUM(C150:C150)</f>
        <v>1035010.89</v>
      </c>
      <c r="D149" s="12">
        <f>SUM(D150:D150)</f>
        <v>1016824.89</v>
      </c>
      <c r="E149" s="12">
        <f>SUM(E150:E150)</f>
        <v>1015715.89</v>
      </c>
      <c r="F149" s="40">
        <f>E149*100/D149</f>
        <v>99.890935006518177</v>
      </c>
      <c r="G149" s="14"/>
      <c r="H149" s="15"/>
      <c r="I149" s="13"/>
      <c r="J149" s="13"/>
      <c r="K149" s="16"/>
    </row>
    <row r="150" spans="1:12" ht="30.75" thickBot="1" x14ac:dyDescent="0.3">
      <c r="A150" s="17" t="s">
        <v>334</v>
      </c>
      <c r="B150" s="18" t="s">
        <v>335</v>
      </c>
      <c r="C150" s="19">
        <f>SUM(C151:C156)</f>
        <v>1035010.89</v>
      </c>
      <c r="D150" s="19">
        <f>SUM(D151:D156)</f>
        <v>1016824.89</v>
      </c>
      <c r="E150" s="19">
        <f>SUM(E151:E156)</f>
        <v>1015715.89</v>
      </c>
      <c r="F150" s="41">
        <f>E150*100/D150</f>
        <v>99.890935006518177</v>
      </c>
      <c r="G150" s="20" t="s">
        <v>405</v>
      </c>
      <c r="H150" s="21" t="s">
        <v>65</v>
      </c>
      <c r="I150" s="41">
        <v>1340</v>
      </c>
      <c r="J150" s="41">
        <v>1338.7</v>
      </c>
      <c r="K150" s="105" t="s">
        <v>478</v>
      </c>
    </row>
    <row r="151" spans="1:12" ht="30.75" thickBot="1" x14ac:dyDescent="0.3">
      <c r="A151" s="23" t="s">
        <v>336</v>
      </c>
      <c r="B151" s="24" t="s">
        <v>337</v>
      </c>
      <c r="C151" s="25">
        <v>18000</v>
      </c>
      <c r="D151" s="25">
        <v>15000</v>
      </c>
      <c r="E151" s="25">
        <v>15000</v>
      </c>
      <c r="F151" s="42">
        <f>E151*100/D151</f>
        <v>100</v>
      </c>
      <c r="G151" s="27" t="s">
        <v>338</v>
      </c>
      <c r="H151" s="28" t="s">
        <v>65</v>
      </c>
      <c r="I151" s="26" t="s">
        <v>87</v>
      </c>
      <c r="J151" s="42">
        <v>1</v>
      </c>
      <c r="K151" s="29"/>
    </row>
    <row r="152" spans="1:12" ht="48.75" customHeight="1" thickBot="1" x14ac:dyDescent="0.3">
      <c r="A152" s="23" t="s">
        <v>339</v>
      </c>
      <c r="B152" s="24" t="s">
        <v>340</v>
      </c>
      <c r="C152" s="25">
        <v>85000</v>
      </c>
      <c r="D152" s="25">
        <v>65100</v>
      </c>
      <c r="E152" s="25">
        <v>65100</v>
      </c>
      <c r="F152" s="42">
        <f t="shared" ref="F152:F153" si="9">E152*100/D152</f>
        <v>100</v>
      </c>
      <c r="G152" s="27" t="s">
        <v>341</v>
      </c>
      <c r="H152" s="28" t="s">
        <v>65</v>
      </c>
      <c r="I152" s="26" t="s">
        <v>342</v>
      </c>
      <c r="J152" s="42">
        <v>49</v>
      </c>
      <c r="K152" s="92" t="s">
        <v>497</v>
      </c>
      <c r="L152" s="109"/>
    </row>
    <row r="153" spans="1:12" ht="78.75" customHeight="1" thickBot="1" x14ac:dyDescent="0.3">
      <c r="A153" s="23" t="s">
        <v>343</v>
      </c>
      <c r="B153" s="24" t="s">
        <v>344</v>
      </c>
      <c r="C153" s="25">
        <v>25000</v>
      </c>
      <c r="D153" s="25">
        <v>4500</v>
      </c>
      <c r="E153" s="25">
        <v>4500</v>
      </c>
      <c r="F153" s="42">
        <f t="shared" si="9"/>
        <v>100</v>
      </c>
      <c r="G153" s="27" t="s">
        <v>345</v>
      </c>
      <c r="H153" s="28" t="s">
        <v>65</v>
      </c>
      <c r="I153" s="26" t="s">
        <v>171</v>
      </c>
      <c r="J153" s="42">
        <v>3</v>
      </c>
      <c r="K153" s="92" t="s">
        <v>498</v>
      </c>
      <c r="L153" s="109"/>
    </row>
    <row r="154" spans="1:12" ht="30.75" thickBot="1" x14ac:dyDescent="0.3">
      <c r="A154" s="23" t="s">
        <v>346</v>
      </c>
      <c r="B154" s="24" t="s">
        <v>347</v>
      </c>
      <c r="C154" s="25">
        <v>907010.89</v>
      </c>
      <c r="D154" s="25">
        <v>932224.89</v>
      </c>
      <c r="E154" s="25">
        <v>931115.89</v>
      </c>
      <c r="F154" s="42">
        <f>E154*100/D154</f>
        <v>99.881037289188882</v>
      </c>
      <c r="G154" s="27" t="s">
        <v>348</v>
      </c>
      <c r="H154" s="28" t="s">
        <v>65</v>
      </c>
      <c r="I154" s="26" t="s">
        <v>171</v>
      </c>
      <c r="J154" s="42">
        <v>5</v>
      </c>
      <c r="K154" s="29"/>
    </row>
    <row r="155" spans="1:12" ht="120.75" thickBot="1" x14ac:dyDescent="0.3">
      <c r="A155" s="129" t="s">
        <v>349</v>
      </c>
      <c r="B155" s="130" t="s">
        <v>350</v>
      </c>
      <c r="C155" s="131">
        <v>0</v>
      </c>
      <c r="D155" s="131">
        <v>0</v>
      </c>
      <c r="E155" s="131">
        <v>0</v>
      </c>
      <c r="F155" s="135"/>
      <c r="G155" s="133" t="s">
        <v>167</v>
      </c>
      <c r="H155" s="134" t="s">
        <v>47</v>
      </c>
      <c r="I155" s="135" t="s">
        <v>123</v>
      </c>
      <c r="J155" s="136">
        <v>7</v>
      </c>
      <c r="K155" s="137" t="s">
        <v>469</v>
      </c>
    </row>
    <row r="156" spans="1:12" ht="120.75" thickBot="1" x14ac:dyDescent="0.3">
      <c r="A156" s="139" t="s">
        <v>351</v>
      </c>
      <c r="B156" s="140" t="s">
        <v>352</v>
      </c>
      <c r="C156" s="141">
        <v>0</v>
      </c>
      <c r="D156" s="141">
        <v>0</v>
      </c>
      <c r="E156" s="141">
        <v>0</v>
      </c>
      <c r="F156" s="142"/>
      <c r="G156" s="143" t="s">
        <v>167</v>
      </c>
      <c r="H156" s="144" t="s">
        <v>47</v>
      </c>
      <c r="I156" s="142" t="s">
        <v>123</v>
      </c>
      <c r="J156" s="145">
        <v>7</v>
      </c>
      <c r="K156" s="146" t="s">
        <v>470</v>
      </c>
    </row>
    <row r="157" spans="1:12" x14ac:dyDescent="0.25">
      <c r="A157" s="32"/>
      <c r="B157" s="59" t="s">
        <v>353</v>
      </c>
      <c r="C157" s="60">
        <f>C158+C160+C163+C166+C168+C170</f>
        <v>13163621.49</v>
      </c>
      <c r="D157" s="60">
        <f>D158+D160+D163+D166+D168+D170</f>
        <v>13995009.770000001</v>
      </c>
      <c r="E157" s="60">
        <f>E158+E160+E163+E166+E168+E170</f>
        <v>12934589.91</v>
      </c>
      <c r="F157" s="74">
        <f>E157*100/D157</f>
        <v>92.422871599038544</v>
      </c>
    </row>
    <row r="158" spans="1:12" ht="30" x14ac:dyDescent="0.25">
      <c r="A158" s="32"/>
      <c r="B158" s="32" t="s">
        <v>354</v>
      </c>
      <c r="C158" s="38">
        <f>SUM(C159:C159)</f>
        <v>7112928</v>
      </c>
      <c r="D158" s="38">
        <f>SUM(D159:D159)</f>
        <v>8184816.2800000003</v>
      </c>
      <c r="E158" s="68">
        <f>SUM(E159:E159)</f>
        <v>7736458.0099999998</v>
      </c>
      <c r="F158" s="75">
        <f t="shared" ref="F158:F181" si="10">E158*100/D158</f>
        <v>94.522072888849252</v>
      </c>
    </row>
    <row r="159" spans="1:12" hidden="1" x14ac:dyDescent="0.25">
      <c r="A159" s="32"/>
      <c r="B159" s="32" t="s">
        <v>355</v>
      </c>
      <c r="C159" s="33">
        <v>7112928</v>
      </c>
      <c r="D159" s="33">
        <v>8184816.2800000003</v>
      </c>
      <c r="E159" s="69">
        <v>7736458.0099999998</v>
      </c>
      <c r="F159" s="75">
        <f t="shared" si="10"/>
        <v>94.522072888849252</v>
      </c>
    </row>
    <row r="160" spans="1:12" x14ac:dyDescent="0.25">
      <c r="A160" s="32"/>
      <c r="B160" s="32" t="s">
        <v>356</v>
      </c>
      <c r="C160" s="38">
        <f>SUM(C161:C162)</f>
        <v>3767000</v>
      </c>
      <c r="D160" s="38">
        <f>SUM(D161:D162)</f>
        <v>3847600</v>
      </c>
      <c r="E160" s="68">
        <f>SUM(E161:E162)</f>
        <v>3843244.61</v>
      </c>
      <c r="F160" s="75">
        <f t="shared" si="10"/>
        <v>99.886802422289222</v>
      </c>
    </row>
    <row r="161" spans="1:6" hidden="1" x14ac:dyDescent="0.25">
      <c r="A161" s="32"/>
      <c r="B161" s="32" t="s">
        <v>357</v>
      </c>
      <c r="C161" s="33">
        <v>2862000</v>
      </c>
      <c r="D161" s="33">
        <v>2920500</v>
      </c>
      <c r="E161" s="69">
        <v>2916144.61</v>
      </c>
      <c r="F161" s="75">
        <f t="shared" si="10"/>
        <v>99.85086834446156</v>
      </c>
    </row>
    <row r="162" spans="1:6" ht="30" hidden="1" x14ac:dyDescent="0.25">
      <c r="A162" s="32"/>
      <c r="B162" s="32" t="s">
        <v>358</v>
      </c>
      <c r="C162" s="33">
        <v>905000</v>
      </c>
      <c r="D162" s="33">
        <v>927100</v>
      </c>
      <c r="E162" s="69">
        <v>927100</v>
      </c>
      <c r="F162" s="75">
        <f t="shared" si="10"/>
        <v>100</v>
      </c>
    </row>
    <row r="163" spans="1:6" x14ac:dyDescent="0.25">
      <c r="A163" s="32"/>
      <c r="B163" s="32" t="s">
        <v>359</v>
      </c>
      <c r="C163" s="38">
        <f>SUM(C164:C165)</f>
        <v>580858</v>
      </c>
      <c r="D163" s="38">
        <f>SUM(D164:D165)</f>
        <v>649658</v>
      </c>
      <c r="E163" s="68">
        <f>SUM(E164:E165)</f>
        <v>374572.57999999996</v>
      </c>
      <c r="F163" s="75">
        <f t="shared" si="10"/>
        <v>57.656887162168388</v>
      </c>
    </row>
    <row r="164" spans="1:6" hidden="1" x14ac:dyDescent="0.25">
      <c r="A164" s="32"/>
      <c r="B164" s="32" t="s">
        <v>360</v>
      </c>
      <c r="C164" s="33">
        <v>319400</v>
      </c>
      <c r="D164" s="33">
        <v>320200</v>
      </c>
      <c r="E164" s="69">
        <v>172366.97</v>
      </c>
      <c r="F164" s="75">
        <f t="shared" si="10"/>
        <v>53.831033728919422</v>
      </c>
    </row>
    <row r="165" spans="1:6" hidden="1" x14ac:dyDescent="0.25">
      <c r="A165" s="32"/>
      <c r="B165" s="32" t="s">
        <v>361</v>
      </c>
      <c r="C165" s="33">
        <v>261458</v>
      </c>
      <c r="D165" s="33">
        <v>329458</v>
      </c>
      <c r="E165" s="69">
        <v>202205.61</v>
      </c>
      <c r="F165" s="75">
        <f t="shared" si="10"/>
        <v>61.375231440729927</v>
      </c>
    </row>
    <row r="166" spans="1:6" ht="30" x14ac:dyDescent="0.25">
      <c r="A166" s="32"/>
      <c r="B166" s="32" t="s">
        <v>362</v>
      </c>
      <c r="C166" s="38">
        <f>SUM(C167:C167)</f>
        <v>644900</v>
      </c>
      <c r="D166" s="38">
        <f>SUM(D167:D167)</f>
        <v>0</v>
      </c>
      <c r="E166" s="68">
        <f>SUM(E167:E167)</f>
        <v>0</v>
      </c>
      <c r="F166" s="75"/>
    </row>
    <row r="167" spans="1:6" hidden="1" x14ac:dyDescent="0.25">
      <c r="A167" s="32"/>
      <c r="B167" s="32" t="s">
        <v>363</v>
      </c>
      <c r="C167" s="33">
        <v>644900</v>
      </c>
      <c r="D167" s="33">
        <v>0</v>
      </c>
      <c r="E167" s="69">
        <v>0</v>
      </c>
      <c r="F167" s="75" t="e">
        <f t="shared" si="10"/>
        <v>#DIV/0!</v>
      </c>
    </row>
    <row r="168" spans="1:6" x14ac:dyDescent="0.25">
      <c r="A168" s="32"/>
      <c r="B168" s="32" t="s">
        <v>364</v>
      </c>
      <c r="C168" s="38">
        <f>SUM(C169:C169)</f>
        <v>224800</v>
      </c>
      <c r="D168" s="38">
        <f>SUM(D169:D169)</f>
        <v>224800</v>
      </c>
      <c r="E168" s="68">
        <f>SUM(E169:E169)</f>
        <v>58666.39</v>
      </c>
      <c r="F168" s="75">
        <f t="shared" si="10"/>
        <v>26.097148576512456</v>
      </c>
    </row>
    <row r="169" spans="1:6" hidden="1" x14ac:dyDescent="0.25">
      <c r="A169" s="32"/>
      <c r="B169" s="32" t="s">
        <v>365</v>
      </c>
      <c r="C169" s="33">
        <v>224800</v>
      </c>
      <c r="D169" s="33">
        <v>224800</v>
      </c>
      <c r="E169" s="69">
        <v>58666.39</v>
      </c>
      <c r="F169" s="75">
        <f t="shared" si="10"/>
        <v>26.097148576512456</v>
      </c>
    </row>
    <row r="170" spans="1:6" x14ac:dyDescent="0.25">
      <c r="A170" s="32"/>
      <c r="B170" s="32" t="s">
        <v>366</v>
      </c>
      <c r="C170" s="38">
        <f>SUM(C171:C174)</f>
        <v>833135.49</v>
      </c>
      <c r="D170" s="38">
        <f>SUM(D171:D174)</f>
        <v>1088135.49</v>
      </c>
      <c r="E170" s="68">
        <f>SUM(E171:E174)</f>
        <v>921648.32</v>
      </c>
      <c r="F170" s="75">
        <f t="shared" si="10"/>
        <v>84.699775760461591</v>
      </c>
    </row>
    <row r="171" spans="1:6" hidden="1" x14ac:dyDescent="0.25">
      <c r="A171" s="32"/>
      <c r="B171" s="32" t="s">
        <v>367</v>
      </c>
      <c r="C171" s="33">
        <v>40505.18</v>
      </c>
      <c r="D171" s="33">
        <v>40505.18</v>
      </c>
      <c r="E171" s="69">
        <v>40505.18</v>
      </c>
      <c r="F171" s="75">
        <f t="shared" si="10"/>
        <v>100</v>
      </c>
    </row>
    <row r="172" spans="1:6" hidden="1" x14ac:dyDescent="0.25">
      <c r="A172" s="32"/>
      <c r="B172" s="32" t="s">
        <v>368</v>
      </c>
      <c r="C172" s="33">
        <v>180370.65</v>
      </c>
      <c r="D172" s="33">
        <v>180370.65</v>
      </c>
      <c r="E172" s="69">
        <v>42366.26</v>
      </c>
      <c r="F172" s="75">
        <f t="shared" si="10"/>
        <v>23.488444489167168</v>
      </c>
    </row>
    <row r="173" spans="1:6" ht="30" hidden="1" x14ac:dyDescent="0.25">
      <c r="A173" s="32"/>
      <c r="B173" s="32" t="s">
        <v>369</v>
      </c>
      <c r="C173" s="33">
        <v>121259.66</v>
      </c>
      <c r="D173" s="33">
        <v>121259.66</v>
      </c>
      <c r="E173" s="69">
        <v>121223.66</v>
      </c>
      <c r="F173" s="75">
        <f t="shared" si="10"/>
        <v>99.970311643624925</v>
      </c>
    </row>
    <row r="174" spans="1:6" hidden="1" x14ac:dyDescent="0.25">
      <c r="A174" s="32"/>
      <c r="B174" s="32" t="s">
        <v>370</v>
      </c>
      <c r="C174" s="33">
        <v>491000</v>
      </c>
      <c r="D174" s="33">
        <v>746000</v>
      </c>
      <c r="E174" s="69">
        <v>717553.22</v>
      </c>
      <c r="F174" s="75">
        <f t="shared" si="10"/>
        <v>96.186758713136726</v>
      </c>
    </row>
    <row r="175" spans="1:6" ht="45" x14ac:dyDescent="0.25">
      <c r="A175" s="32"/>
      <c r="B175" s="59" t="s">
        <v>371</v>
      </c>
      <c r="C175" s="60">
        <f>SUM(C176:C178)</f>
        <v>20100</v>
      </c>
      <c r="D175" s="60">
        <f>SUM(D176:D178)</f>
        <v>103917.20999999999</v>
      </c>
      <c r="E175" s="70">
        <f>SUM(E176:E178)</f>
        <v>90075.57</v>
      </c>
      <c r="F175" s="76">
        <f t="shared" si="10"/>
        <v>86.680127382172799</v>
      </c>
    </row>
    <row r="176" spans="1:6" hidden="1" x14ac:dyDescent="0.25">
      <c r="A176" s="32" t="s">
        <v>372</v>
      </c>
      <c r="B176" s="32" t="s">
        <v>373</v>
      </c>
      <c r="C176" s="33">
        <v>0</v>
      </c>
      <c r="D176" s="33">
        <v>54731.49</v>
      </c>
      <c r="E176" s="69">
        <v>51674.97</v>
      </c>
      <c r="F176" s="77">
        <f t="shared" si="10"/>
        <v>94.415427023821209</v>
      </c>
    </row>
    <row r="177" spans="1:6" hidden="1" x14ac:dyDescent="0.25">
      <c r="A177" s="32" t="s">
        <v>374</v>
      </c>
      <c r="B177" s="32" t="s">
        <v>375</v>
      </c>
      <c r="C177" s="33">
        <v>0</v>
      </c>
      <c r="D177" s="33">
        <v>29085.72</v>
      </c>
      <c r="E177" s="69">
        <v>21448.720000000001</v>
      </c>
      <c r="F177" s="77">
        <f t="shared" si="10"/>
        <v>73.743128930623001</v>
      </c>
    </row>
    <row r="178" spans="1:6" hidden="1" x14ac:dyDescent="0.25">
      <c r="A178" s="32" t="s">
        <v>376</v>
      </c>
      <c r="B178" s="32" t="s">
        <v>377</v>
      </c>
      <c r="C178" s="33">
        <v>20100</v>
      </c>
      <c r="D178" s="33">
        <v>20100</v>
      </c>
      <c r="E178" s="69">
        <v>16951.88</v>
      </c>
      <c r="F178" s="77">
        <f t="shared" si="10"/>
        <v>84.337711442786073</v>
      </c>
    </row>
    <row r="179" spans="1:6" ht="28.5" x14ac:dyDescent="0.25">
      <c r="A179" s="61"/>
      <c r="B179" s="62" t="s">
        <v>378</v>
      </c>
      <c r="C179" s="63">
        <f>C157+C175</f>
        <v>13183721.49</v>
      </c>
      <c r="D179" s="63">
        <f>D157+D175</f>
        <v>14098926.980000002</v>
      </c>
      <c r="E179" s="71">
        <f>E157+E175</f>
        <v>13024665.48</v>
      </c>
      <c r="F179" s="78">
        <f t="shared" si="10"/>
        <v>92.380544267490052</v>
      </c>
    </row>
    <row r="180" spans="1:6" x14ac:dyDescent="0.25">
      <c r="A180" s="66"/>
      <c r="B180" s="66" t="s">
        <v>379</v>
      </c>
      <c r="C180" s="67">
        <v>0</v>
      </c>
      <c r="D180" s="67">
        <v>0</v>
      </c>
      <c r="E180" s="72">
        <v>0</v>
      </c>
      <c r="F180" s="79"/>
    </row>
    <row r="181" spans="1:6" x14ac:dyDescent="0.25">
      <c r="A181" s="64"/>
      <c r="B181" s="64" t="s">
        <v>380</v>
      </c>
      <c r="C181" s="65">
        <v>869700</v>
      </c>
      <c r="D181" s="65">
        <v>224800</v>
      </c>
      <c r="E181" s="73">
        <v>58666.39</v>
      </c>
      <c r="F181" s="80">
        <f t="shared" si="10"/>
        <v>26.097148576512456</v>
      </c>
    </row>
  </sheetData>
  <mergeCells count="12">
    <mergeCell ref="K3:K5"/>
    <mergeCell ref="G4:G5"/>
    <mergeCell ref="H4:H5"/>
    <mergeCell ref="I4:J4"/>
    <mergeCell ref="B1:G1"/>
    <mergeCell ref="F3:F5"/>
    <mergeCell ref="G3:J3"/>
    <mergeCell ref="A3:A5"/>
    <mergeCell ref="B3:B5"/>
    <mergeCell ref="C3:C5"/>
    <mergeCell ref="D3:D5"/>
    <mergeCell ref="E3:E5"/>
  </mergeCells>
  <phoneticPr fontId="9" type="noConversion"/>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Aprašymas</vt:lpstr>
      <vt:lpstr>Programos ataskaita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kinciuviene</dc:creator>
  <cp:lastModifiedBy>vartotojas</cp:lastModifiedBy>
  <dcterms:created xsi:type="dcterms:W3CDTF">2026-02-18T11:20:40Z</dcterms:created>
  <dcterms:modified xsi:type="dcterms:W3CDTF">2026-04-14T12:51:42Z</dcterms:modified>
</cp:coreProperties>
</file>