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vartotojas\Documents\1_T_SPRENDIMAI\2026 m. sprendimai\SVP ivykdymo ataskaita\"/>
    </mc:Choice>
  </mc:AlternateContent>
  <xr:revisionPtr revIDLastSave="0" documentId="13_ncr:1_{970A6214-4C23-4AAC-8597-C4453470167B}" xr6:coauthVersionLast="47" xr6:coauthVersionMax="47" xr10:uidLastSave="{00000000-0000-0000-0000-000000000000}"/>
  <bookViews>
    <workbookView xWindow="4395" yWindow="2820" windowWidth="21600" windowHeight="11385" activeTab="1" xr2:uid="{00000000-000D-0000-FFFF-FFFF00000000}"/>
  </bookViews>
  <sheets>
    <sheet name="Aprašymas" sheetId="3" r:id="rId1"/>
    <sheet name="Programos ataskaita" sheetId="2" r:id="rId2"/>
  </sheets>
  <calcPr calcId="191029"/>
</workbook>
</file>

<file path=xl/calcChain.xml><?xml version="1.0" encoding="utf-8"?>
<calcChain xmlns="http://schemas.openxmlformats.org/spreadsheetml/2006/main">
  <c r="F42" i="2" l="1"/>
  <c r="F44" i="2"/>
  <c r="F45" i="2"/>
  <c r="F47" i="2"/>
  <c r="F48" i="2"/>
  <c r="F50" i="2"/>
  <c r="F52" i="2"/>
  <c r="F54" i="2"/>
  <c r="F56" i="2"/>
  <c r="F57" i="2"/>
  <c r="F60" i="2"/>
  <c r="F35" i="2" l="1"/>
  <c r="F28" i="2"/>
  <c r="F29" i="2"/>
  <c r="F30" i="2"/>
  <c r="F27" i="2"/>
  <c r="F22" i="2"/>
  <c r="F23" i="2"/>
  <c r="F24" i="2"/>
  <c r="F25" i="2"/>
  <c r="F21" i="2"/>
  <c r="C14" i="2" l="1"/>
  <c r="D14" i="2"/>
  <c r="E14" i="2"/>
  <c r="F14" i="2" s="1"/>
  <c r="C17" i="2"/>
  <c r="D17" i="2"/>
  <c r="E17" i="2"/>
  <c r="C19" i="2"/>
  <c r="D19" i="2"/>
  <c r="E19" i="2"/>
  <c r="F19" i="2" s="1"/>
  <c r="C31" i="2"/>
  <c r="D31" i="2"/>
  <c r="E31" i="2"/>
  <c r="C36" i="2"/>
  <c r="D36" i="2"/>
  <c r="E36" i="2"/>
  <c r="F36" i="2" s="1"/>
  <c r="C41" i="2"/>
  <c r="D41" i="2"/>
  <c r="E41" i="2"/>
  <c r="F41" i="2" s="1"/>
  <c r="C43" i="2"/>
  <c r="D43" i="2"/>
  <c r="E43" i="2"/>
  <c r="F43" i="2" s="1"/>
  <c r="C46" i="2"/>
  <c r="D46" i="2"/>
  <c r="E46" i="2"/>
  <c r="C49" i="2"/>
  <c r="D49" i="2"/>
  <c r="E49" i="2"/>
  <c r="F49" i="2" s="1"/>
  <c r="C51" i="2"/>
  <c r="D51" i="2"/>
  <c r="E51" i="2"/>
  <c r="F51" i="2" s="1"/>
  <c r="C53" i="2"/>
  <c r="D53" i="2"/>
  <c r="E53" i="2"/>
  <c r="F53" i="2" s="1"/>
  <c r="C55" i="2"/>
  <c r="D55" i="2"/>
  <c r="E55" i="2"/>
  <c r="F55" i="2" s="1"/>
  <c r="F46" i="2" l="1"/>
  <c r="F17" i="2"/>
  <c r="F31" i="2"/>
  <c r="E8" i="2"/>
  <c r="C8" i="2"/>
  <c r="D40" i="2"/>
  <c r="D58" i="2" s="1"/>
  <c r="E40" i="2"/>
  <c r="C40" i="2"/>
  <c r="C58" i="2" s="1"/>
  <c r="D8" i="2"/>
  <c r="E26" i="2"/>
  <c r="C26" i="2"/>
  <c r="D26" i="2"/>
  <c r="E58" i="2" l="1"/>
  <c r="F58" i="2" s="1"/>
  <c r="F40" i="2"/>
  <c r="E7" i="2"/>
  <c r="F26" i="2"/>
  <c r="F8" i="2"/>
  <c r="D7" i="2"/>
  <c r="D6" i="2" s="1"/>
  <c r="C7" i="2"/>
  <c r="C6" i="2" s="1"/>
  <c r="E6" i="2" l="1"/>
  <c r="F6" i="2" s="1"/>
  <c r="F7" i="2"/>
</calcChain>
</file>

<file path=xl/sharedStrings.xml><?xml version="1.0" encoding="utf-8"?>
<sst xmlns="http://schemas.openxmlformats.org/spreadsheetml/2006/main" count="199" uniqueCount="162">
  <si>
    <t>Rodiklis</t>
  </si>
  <si>
    <t>Mato vnt.</t>
  </si>
  <si>
    <t>Planas</t>
  </si>
  <si>
    <t>003</t>
  </si>
  <si>
    <t>Sveikatos priežiūros  programa</t>
  </si>
  <si>
    <t>003-01</t>
  </si>
  <si>
    <t>Užtikrinti rajono gyventojams kokybiškų asmens ir visuomenės sveikatos priežiūros paslaugų teikimą</t>
  </si>
  <si>
    <t>003-01-01 (T)</t>
  </si>
  <si>
    <t>Padidinti asmens sveikatos priežiūros paslaugų  prieinamumą ir gerinti kokybę</t>
  </si>
  <si>
    <t>003-01-01-01 (TP)</t>
  </si>
  <si>
    <t>Palankių sąlygų sudarymas jauniems specialistams atvykti dirbti į rajono sveikatos priežiūros įstaigas</t>
  </si>
  <si>
    <t>vnt.</t>
  </si>
  <si>
    <t>13,00</t>
  </si>
  <si>
    <t>15,00</t>
  </si>
  <si>
    <t>10,00</t>
  </si>
  <si>
    <t>Gydytojų, slaugytojų kelionės į darbą ir iš darbo išlaidų, gyvenantiems toliau kaip 30 km., kompensavimas, skaičius</t>
  </si>
  <si>
    <t>85,00</t>
  </si>
  <si>
    <t>003-01-01-03 (TP)</t>
  </si>
  <si>
    <t>Mirusiųjų kūnų bei epidemiologiškai pavojingų asmenų pervežimas</t>
  </si>
  <si>
    <t>Mirusių asmenų palaikų pervežimo paslaugos</t>
  </si>
  <si>
    <t>km</t>
  </si>
  <si>
    <t>Mirusių asmenų trumpalaikis saugojimas</t>
  </si>
  <si>
    <t>val.</t>
  </si>
  <si>
    <t>003-01-01-04 (TP)</t>
  </si>
  <si>
    <t>Sveikatos priežiūros įstaigų pastatų bei įrangos atnaujinimas</t>
  </si>
  <si>
    <t>Renovuotų asmens sveikatos priežiūros įstaigos padalinių skaičius</t>
  </si>
  <si>
    <t>1,00</t>
  </si>
  <si>
    <t>Įsigytos medicininės įrangos skaičius</t>
  </si>
  <si>
    <t>3,00</t>
  </si>
  <si>
    <t>003-01-01-16 (RE)</t>
  </si>
  <si>
    <t>Projekto „Telšių ilgalaikės priežiūros dienos centro įrengimas, mobilios komandos aprūpinimas įranga ir transporto priemone“ įgyvendinimas</t>
  </si>
  <si>
    <t>Įgyvendintas projektas</t>
  </si>
  <si>
    <t>proc.</t>
  </si>
  <si>
    <t>100,00</t>
  </si>
  <si>
    <t>0,00</t>
  </si>
  <si>
    <t>003-01-01-17 (PP)</t>
  </si>
  <si>
    <t>Projekto „Sveikatos centro sudėtyje teikiamų sveikatos priežiūros paslaugų infrastruktūros modernizavimas Telšių rajone“ įgyvendinimas</t>
  </si>
  <si>
    <t>27,00</t>
  </si>
  <si>
    <t>003-01-01-18 (RE)</t>
  </si>
  <si>
    <t>Projekto „Ilgalaikės priežiūros paslaugų plėtra Telšių rajono savivaldybėje“ įgyvendinimas</t>
  </si>
  <si>
    <t>003-01-01-19 (PP)</t>
  </si>
  <si>
    <t>Projekto „Sveikatos specialistų rengimas, pritraukimas Telšių rajono savivaldybėje“ įgyvendinimas</t>
  </si>
  <si>
    <t>003-01-01-20 (PP)</t>
  </si>
  <si>
    <t>003-01-02 (T)</t>
  </si>
  <si>
    <t>Vykdyti prevencinę veiklą visuomenės sveikatos srityje</t>
  </si>
  <si>
    <t>003-01-02-01 (TP)</t>
  </si>
  <si>
    <t>Visuomenės sveikatinimo projektų ir programų rėmimas</t>
  </si>
  <si>
    <t>Paremta visuomenės sveikatos programų/projektų skaičius</t>
  </si>
  <si>
    <t>20,00</t>
  </si>
  <si>
    <t>003-01-02-02 (TP)</t>
  </si>
  <si>
    <t>Maudyklų vandens kokybės monitoringas</t>
  </si>
  <si>
    <t>Stebimų maudyklų skaičius</t>
  </si>
  <si>
    <t>2,00</t>
  </si>
  <si>
    <t>003-01-02-03 (TP)</t>
  </si>
  <si>
    <t>Bešeimininkių kačių populiacijos mažinimas</t>
  </si>
  <si>
    <t>Beglobių kačių sterilizacija ir kastracija pagal poreikį</t>
  </si>
  <si>
    <t>150,00</t>
  </si>
  <si>
    <t>003-01-02-05 (TP)</t>
  </si>
  <si>
    <t>Visuomenės sveikatos priežiūros rajono ugdymo įstaigose užtikrinimas</t>
  </si>
  <si>
    <t>Visuomenės sveikatos priežiūros specialistui tenkančių vaikų ugdymo įstaigose skaičius</t>
  </si>
  <si>
    <t>440,00</t>
  </si>
  <si>
    <t>003-01-02-06 (TP)</t>
  </si>
  <si>
    <t>Užtikrinti su visuomenės sveikatos stiprinimu susijusių paslaugų prieinamumą</t>
  </si>
  <si>
    <t>Mokymų sveikos gyvensenos srityje skaičius</t>
  </si>
  <si>
    <t>50,00</t>
  </si>
  <si>
    <t>Programoje, dalyvavusiųjų suaugusiųjų asmenų, turinčių padidintą riziką susirgti onkologinėmis ligomis, skaičius</t>
  </si>
  <si>
    <t>žm.</t>
  </si>
  <si>
    <t>Programoje, dalyvavusiųjų suaugusiųjų asmenų, kuriems diagnozuota onkologinė liga bei jų artimųjų, skaičius</t>
  </si>
  <si>
    <t>Programoje, dalyvavusiųjų asmenų 65+ sveikatos stiprinimo bendruomenėje, skaičius</t>
  </si>
  <si>
    <t>003-01-02-09 (TP)</t>
  </si>
  <si>
    <t>Visuomenės psichikos sveikatos paslaugų prieinamumo bei ankstyvojo savižudybių atpažinimo ir kompleksinės pagalbos teikimo sistemos plėtojimas</t>
  </si>
  <si>
    <t>Psichologo suteiktų konsultacijų skaičius</t>
  </si>
  <si>
    <t>1.300,00</t>
  </si>
  <si>
    <t>003-01-02-12 (RE)</t>
  </si>
  <si>
    <t>Projekto „Lėtinių neinfekcinių ligų prevencijos bei psichologinės gerovės paslaugų prieinamumo didinimas Telšių rajono gyventojams“ įgyvendinimas</t>
  </si>
  <si>
    <t>Asmenų, po dalyvavimo veiklose pagerinusių sveikatos raštingumo kompetenciją, dalis</t>
  </si>
  <si>
    <t>80,00</t>
  </si>
  <si>
    <t>Asmenys, dalyvavę sveikatos raštingumo didinimo veiklose</t>
  </si>
  <si>
    <t>230,00</t>
  </si>
  <si>
    <t>Asmenų, palankiai vertinančių visuomenės sveikatos priežiūros paslaugų kokybę, dalis</t>
  </si>
  <si>
    <t>25,00</t>
  </si>
  <si>
    <t>Paramą gavusių nacionalinio, regionų ar vietos lygmens viešojo administravimo ar viešąsias paslaugas teikiančių įstaigų skaičius</t>
  </si>
  <si>
    <t>Savivaldybės biudžetas (įskaitant skolintas lėšas)</t>
  </si>
  <si>
    <t>Savivaldybės biudžeto lėšos (nuosavos, be ankstesnių metų likučio)</t>
  </si>
  <si>
    <t>Savivaldybės biudžeto lėšos</t>
  </si>
  <si>
    <t>Lietuvos Respublikos valstybės biudžeto dotacijos</t>
  </si>
  <si>
    <t>Valstybės biudžeto (Kita tikslinė dotacija) lėšos</t>
  </si>
  <si>
    <t>Specialiosios dotacijos valstybinėms (valstybės perduotoms savivaldybėms) funkcijoms atlikti lėšos</t>
  </si>
  <si>
    <t>Pajamų įmokos ir kitos pajamos</t>
  </si>
  <si>
    <t>Įstaigų pajamų lėšos</t>
  </si>
  <si>
    <t>Aplinkos apsaugos rėmimo specialiosios programos lėšos</t>
  </si>
  <si>
    <t>Europos Sąjungos ir kitos tarptautinės finansinės paramos lėšos</t>
  </si>
  <si>
    <t>Europos Sąjungos lėšos (iždas)</t>
  </si>
  <si>
    <t>Skolintos lėšos</t>
  </si>
  <si>
    <t>Savivaldybės skolintos lėšos</t>
  </si>
  <si>
    <t>Ankstesnių metų likučiai</t>
  </si>
  <si>
    <t>Įstaigos pajamų apyvartos lėšų likučių lėšos</t>
  </si>
  <si>
    <t>Kiti šaltiniai (Europos Sąjungos finansinė parama projektams įgyvendinti ir kitos teisėtai gautos lėšos, nurodant atskirus šaltinius)</t>
  </si>
  <si>
    <t>Europos Sąjungos paramos lėšos</t>
  </si>
  <si>
    <t>Valstybės biudžeto lėšos</t>
  </si>
  <si>
    <t>IŠ VISO programai finansuoti pagal finansavimo šaltinius:</t>
  </si>
  <si>
    <t>Iš jų:</t>
  </si>
  <si>
    <t>Regioninė pažangos priemonė</t>
  </si>
  <si>
    <t>Projekto „Sveikatos centrų veiklos modelio diegimas Telšių rajono savivaldybėje” įgyvendinimas</t>
  </si>
  <si>
    <t>Gydytojų skaičius, tenkantis 10 tūkst. gyventojų:</t>
  </si>
  <si>
    <t>Bendrosios praktikos gydytojų</t>
  </si>
  <si>
    <t>I ir II  lygio gydytojų</t>
  </si>
  <si>
    <t>Vidutinis prisirašiusiųjų pas bendrosios praktikos gydytoją asmenų skaičius</t>
  </si>
  <si>
    <t xml:space="preserve">Neįgalių gyventojų dalis </t>
  </si>
  <si>
    <t>Standartizuotas mirtingumo nuo kraujotakos sistemų rodiklis (100-199) 100 000 gyventojų</t>
  </si>
  <si>
    <t>asm.</t>
  </si>
  <si>
    <t>Pasiutligės pasireiškimo atvejų skaičius</t>
  </si>
  <si>
    <t>Programos uždavinio, priemonės kodas ir požymis</t>
  </si>
  <si>
    <t>Įvykdymas procentais</t>
  </si>
  <si>
    <t>Rezultato / Produkto</t>
  </si>
  <si>
    <t>Faktas</t>
  </si>
  <si>
    <t>2025 metų 003 Sveikatos priežiūros  programos įvykdymo ataskaita</t>
  </si>
  <si>
    <t>2025 metų asignavimų ir kitų lėšų patvirtintas planas (Eur)</t>
  </si>
  <si>
    <t>2025 metų asignavimų ir kitų lėšų patikslintas planas (Eur)</t>
  </si>
  <si>
    <t>2025 metų asignavimų ir kitų lėšų įvykdymas (Eur)</t>
  </si>
  <si>
    <t>2025 m.</t>
  </si>
  <si>
    <t>Jaunų specialistų, atvykusių dirbti į Telšių rajono sveikatos priežiūros įstaigas studijų kompensavimas, skaičius</t>
  </si>
  <si>
    <t xml:space="preserve"> ĮVYKDYMO ATASKAITA</t>
  </si>
  <si>
    <t>1 tikslas. Užtikrinti rajono gyventojams kokybiškų asmens ir visuomenės sveikatos priežiūros paslaugų teikimą.</t>
  </si>
  <si>
    <t xml:space="preserve">01 uždavinys. Padidinti asmens sveikatos priežiūros paslaugų prieinamumą ir gerinti kokybę. </t>
  </si>
  <si>
    <t>02 uždavinys. Vykdyti prevencinę veiklą visuomenės sveikatos srityje.</t>
  </si>
  <si>
    <t>Faktiškai įvykdyta</t>
  </si>
  <si>
    <t>Iš dalies įvykdyta</t>
  </si>
  <si>
    <t>Neįvykdyta</t>
  </si>
  <si>
    <t>2025 METŲ 003 SVEIKATOS PRIEŽIŪROS PROGRAMOS</t>
  </si>
  <si>
    <t>Programoje 2025 m. numatyta:</t>
  </si>
  <si>
    <r>
      <rPr>
        <b/>
        <sz val="12"/>
        <color rgb="FF000000"/>
        <rFont val="Times New Roman"/>
        <family val="1"/>
        <charset val="186"/>
      </rPr>
      <t>Programos koordinatorius:</t>
    </r>
    <r>
      <rPr>
        <sz val="12"/>
        <color indexed="8"/>
        <rFont val="Times New Roman"/>
        <family val="1"/>
        <charset val="186"/>
      </rPr>
      <t xml:space="preserve"> Telšių rajono savivaldybės administracijos sveikatos reikalų koordinatorė Deimantė Barauskienė.</t>
    </r>
  </si>
  <si>
    <r>
      <rPr>
        <b/>
        <sz val="12"/>
        <color theme="1"/>
        <rFont val="Times New Roman"/>
        <family val="1"/>
        <charset val="186"/>
      </rPr>
      <t>Programą vykdė:</t>
    </r>
    <r>
      <rPr>
        <sz val="12"/>
        <color theme="1"/>
        <rFont val="Times New Roman"/>
        <family val="1"/>
        <charset val="186"/>
      </rPr>
      <t xml:space="preserve"> Telšių rajono savivaldybės administracijos (toliau – Administracija) sveikatos reikalų koordinatorė, Administracijos Strateginio planavimo ir investicijų skyrius, BĮ Telšių rajono savivaldybės visuomenės sveikatos biuras.</t>
    </r>
  </si>
  <si>
    <t>Projekto veiklos vykdomos. Per ataskaitinius 2025 m. sudaryta daugiadalykė komanda, atrinkti ir stebimi buvo 7 pacientai, atlikti viešieji pirkimai mokymams, kurie skirti daugiadalykei komandai.</t>
  </si>
  <si>
    <t>Senstanti Telšių rajono savivaldybės gyventojų struktūra ir augantis lėtinių ligų paplitimas nulėme padidėjusią neįgalių asmenų procentinę dalį.</t>
  </si>
  <si>
    <r>
      <rPr>
        <b/>
        <sz val="12"/>
        <rFont val="Times New Roman"/>
        <family val="1"/>
        <charset val="186"/>
      </rPr>
      <t>2025 m.</t>
    </r>
    <r>
      <rPr>
        <sz val="12"/>
        <rFont val="Times New Roman"/>
        <family val="1"/>
        <charset val="186"/>
      </rPr>
      <t xml:space="preserve"> planuota įvykdyti 15 priemonių (kurioms skirta / panaudota asignavimų): </t>
    </r>
    <r>
      <rPr>
        <b/>
        <sz val="12"/>
        <rFont val="Times New Roman"/>
        <family val="1"/>
        <charset val="186"/>
      </rPr>
      <t>2 445 676,79 Eur / 1 902 256,77 Eur.</t>
    </r>
  </si>
  <si>
    <t>Planas buvo paremti ne mažiau kaip 20 visuomenės sveikatos programų / projektų.</t>
  </si>
  <si>
    <t xml:space="preserve">Jaunų specialistų, atvykusių dirbti į Telšių rajono sveikatos priežiūros įstaigas būsto nuomos kompensavimas, skaičius </t>
  </si>
  <si>
    <t>Buvę duomenys (planas) buvo pateikti 10 tūkst. gyv., o ne absoliutus skaičius. Informaciją pateikė Valstybinės ligonių kasos prie Sveikatos apsaugos ministerijos.</t>
  </si>
  <si>
    <t>Paslauga buvo teikiama pagal poreikį.</t>
  </si>
  <si>
    <t xml:space="preserve">Regioninėje Telšių ligoninėje įrengtas liftas ir atlikta priėmimo-skubios pagalbos skyriaus rekonstrukcija.                                                                            </t>
  </si>
  <si>
    <t xml:space="preserve">Regioninė Telšių ligoninė dėl užsitęsusių pirkimų dokumentacijos derinimo procedūrų per 2025 m. nespėjo įsigyti dalies planuotos įrangos ir rangos darbų. </t>
  </si>
  <si>
    <t>Planas buvo sterilizuoti 70 kačių, o sterilizuota – 82 vnt. Nurodyta netinkama planuojama reikšmė, turėtų būti 100 proc.</t>
  </si>
  <si>
    <t xml:space="preserve">Remiantis Savivaldybės valstybiniu (valstybės perduotu savivaldybėms) visuomenės sveikatos funkcijų bazinių visuomenės sveikatos paslaugų teikimo planu, buvo nurodyta pasiekti didesnę šio rodiklio reikšmę. </t>
  </si>
  <si>
    <t xml:space="preserve">Atlikus projekto sutarties keitimą bei įvykdžius viešųjų pirkimų procedūras, darbai įsigyti pigiau. Visos projekto veiklos įgyvendintos. 2025 m. pabaigoje VšĮ Centrine projektų valdymo agentūra vertino galutinį mokėjimo prašymą, todėl lėšos persikėlė į 2026 metus. </t>
  </si>
  <si>
    <t>Lėšų panaudota mažiau, nei buvo suplanuota, dėl dviejų priežasčių:
1. Dėl atsilaisvinusio vieno etato.
2. Dėl užsitęsusio projekto sutarčių vertinimo ir pasirašymo nusikėlė projekto vykdymo pradžios data.</t>
  </si>
  <si>
    <t>Rodiklis bus pasiektas įgyvendinus projektą.</t>
  </si>
  <si>
    <t xml:space="preserve">Nukrypimų nuo plano priežastys, komentarai </t>
  </si>
  <si>
    <t>Programos, tikslo, uždavinio, priemonės pavadinimas, finansavimo šaltiniai</t>
  </si>
  <si>
    <t>Teigiamas pokytis. Faktinę informaciją pateikė Valstybinės ligonių kasos prie Sveikatos apsaugos ministerijos. Planuojant 2025 m. rodiklį nebuvo įtraukti smulkių privačių gydymo įstaigų bendrosios praktikos gydytojai.</t>
  </si>
  <si>
    <t xml:space="preserve">2025 metais su projekto partneriais buvo derinamos projekto veiklos bei projekto biudžetas. Parengtas projekto įgyvendinimo planas, kuris VšĮ Centrinei projektų valdymo agentūrai finansavimui gauti teikiamas 2026 metų sausio mėn. </t>
  </si>
  <si>
    <t>Padidėjus bendrosios praktikos gydytojų skaičiui, sumažėjo vienam gydytojui tenkantis vidutinis prisirašiusių  asmenų sk. Informaciją pateikė Valstybinės ligonių kasos prie Sveikatos apsaugos ministerijos.</t>
  </si>
  <si>
    <t>Teigiamas pokytis. Faktinę informaciją pateikė Valstybinės ligonių kasos prie Sveikatos apsaugos ministerijos. Planuojant 2025 m. rodiklį nebuvo įtrauktos smulkios privačios įstaigos, kuriose dirba gydytojai, turintys medicinos praktikos licenciją.</t>
  </si>
  <si>
    <t>Širdies ir kraujagyslių ligų prevencinės programos vykdymas ir sveikatos raštingumo didinimas sumažino asmenų mirtingumą nuo kraujotakos sistemos ligų.</t>
  </si>
  <si>
    <t>Poreikis pateiktas iš asmens sveikatos priežiūros įstaigų, todėl lėšų panaudota mažiau, nei planuota.</t>
  </si>
  <si>
    <t>Regioninė Telšių ligoninė įsigijo sterilizatorių ir jėgos instrumentų komplektą (įranga buvo įsigyta pigiau, nei planuota).                          
Atliktas ventiliatoriaus remontas Telšių PSPC Varnių slaugos skyriuje.</t>
  </si>
  <si>
    <t xml:space="preserve">Plano rodiklis buvo planuotas remiantis anktesniais mokslo metais, bet faktiškai 2025 metais visuomenės sveikatos priežiūros specialistams teko didesnis vaikų skaičius. </t>
  </si>
  <si>
    <t>Dėl užsitęsusio projekto įgyvendinimo plano vertinimo ir pirkimų plano derinimo suplanuotos projekto veiklos pradėjo vykti vėliau, nei suplanuota. Atsižvelgiant į tai lėšų panaudota mažiau ir rodiklių reikšmės pasiektos mažesnės.</t>
  </si>
  <si>
    <t xml:space="preserve">Įgyvendinus projektą siektina reikšmė bus 80,00. </t>
  </si>
  <si>
    <t>faktiškai įvykdyta – 12 priemonių (pasiektos visos rodiklių reikšmės);</t>
  </si>
  <si>
    <t>iš dalies įvykdytos – 3 priemonės (pasiekta mažiau rodiklių reikšmių, nei planuota);</t>
  </si>
  <si>
    <t>neįvykdyta – 0 priemonių (nepasiekta nė viena planuota produkto rodiklio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</si>
</sst>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6" x14ac:knownFonts="1">
    <font>
      <sz val="11"/>
      <color rgb="FF000000"/>
      <name val="Calibri"/>
      <family val="2"/>
    </font>
    <font>
      <sz val="11"/>
      <color rgb="FF000000"/>
      <name val="Times New Roman"/>
      <family val="1"/>
      <charset val="186"/>
    </font>
    <font>
      <b/>
      <sz val="11"/>
      <color rgb="FF000000"/>
      <name val="Times New Roman"/>
      <family val="1"/>
      <charset val="186"/>
    </font>
    <font>
      <b/>
      <sz val="12"/>
      <color indexed="8"/>
      <name val="Times New Roman"/>
      <family val="1"/>
      <charset val="186"/>
    </font>
    <font>
      <sz val="11"/>
      <color theme="1"/>
      <name val="Times New Roman"/>
      <family val="1"/>
      <charset val="186"/>
    </font>
    <font>
      <sz val="12"/>
      <color indexed="8"/>
      <name val="Times New Roman"/>
      <family val="1"/>
      <charset val="186"/>
    </font>
    <font>
      <b/>
      <sz val="12"/>
      <color rgb="FF000000"/>
      <name val="Times New Roman"/>
      <family val="1"/>
      <charset val="186"/>
    </font>
    <font>
      <sz val="12"/>
      <color theme="1"/>
      <name val="Times New Roman"/>
      <family val="1"/>
      <charset val="186"/>
    </font>
    <font>
      <b/>
      <sz val="12"/>
      <color theme="1"/>
      <name val="Times New Roman"/>
      <family val="1"/>
      <charset val="186"/>
    </font>
    <font>
      <sz val="12"/>
      <name val="Times New Roman"/>
      <family val="1"/>
      <charset val="186"/>
    </font>
    <font>
      <b/>
      <sz val="12"/>
      <name val="Times New Roman"/>
      <family val="1"/>
      <charset val="186"/>
    </font>
    <font>
      <sz val="11"/>
      <name val="Times New Roman"/>
      <family val="1"/>
      <charset val="186"/>
    </font>
    <font>
      <sz val="11"/>
      <name val="Calibri"/>
      <family val="2"/>
      <charset val="186"/>
    </font>
    <font>
      <sz val="11"/>
      <color rgb="FFFF0000"/>
      <name val="Calibri"/>
      <family val="2"/>
      <charset val="186"/>
    </font>
    <font>
      <sz val="11"/>
      <color rgb="FFFF0000"/>
      <name val="Calibri"/>
      <family val="2"/>
    </font>
    <font>
      <sz val="11"/>
      <color rgb="FF0070C0"/>
      <name val="Times New Roman"/>
      <family val="1"/>
      <charset val="186"/>
    </font>
  </fonts>
  <fills count="11">
    <fill>
      <patternFill patternType="none"/>
    </fill>
    <fill>
      <patternFill patternType="gray125"/>
    </fill>
    <fill>
      <patternFill patternType="solid">
        <fgColor rgb="FFEBEBEB"/>
        <bgColor rgb="FFEBEBEB"/>
      </patternFill>
    </fill>
    <fill>
      <patternFill patternType="solid">
        <fgColor rgb="FF9CBDD6"/>
        <bgColor rgb="FF9CBDD6"/>
      </patternFill>
    </fill>
    <fill>
      <patternFill patternType="solid">
        <fgColor rgb="FFFCF79A"/>
        <bgColor rgb="FFFCF79A"/>
      </patternFill>
    </fill>
    <fill>
      <patternFill patternType="solid">
        <fgColor rgb="FFFFF200"/>
        <bgColor rgb="FFFFF200"/>
      </patternFill>
    </fill>
    <fill>
      <patternFill patternType="solid">
        <fgColor rgb="FFFFFF00"/>
        <bgColor indexed="64"/>
      </patternFill>
    </fill>
    <fill>
      <patternFill patternType="solid">
        <fgColor rgb="FFE6E6E6"/>
        <bgColor indexed="64"/>
      </patternFill>
    </fill>
    <fill>
      <patternFill patternType="solid">
        <fgColor theme="0"/>
        <bgColor indexed="64"/>
      </patternFill>
    </fill>
    <fill>
      <patternFill patternType="solid">
        <fgColor rgb="FFA2BDD4"/>
        <bgColor rgb="FF9CBDD6"/>
      </patternFill>
    </fill>
    <fill>
      <patternFill patternType="solid">
        <fgColor rgb="FF7CEB99"/>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medium">
        <color rgb="FF000000"/>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rgb="FF000000"/>
      </left>
      <right style="medium">
        <color rgb="FF000000"/>
      </right>
      <top style="medium">
        <color rgb="FF000000"/>
      </top>
      <bottom style="thin">
        <color indexed="64"/>
      </bottom>
      <diagonal/>
    </border>
  </borders>
  <cellStyleXfs count="1">
    <xf numFmtId="0" fontId="0" fillId="0" borderId="0" applyBorder="0"/>
  </cellStyleXfs>
  <cellXfs count="193">
    <xf numFmtId="0" fontId="0" fillId="0" borderId="0" xfId="0"/>
    <xf numFmtId="0" fontId="1" fillId="0" borderId="0" xfId="0" applyFont="1" applyAlignment="1">
      <alignment wrapText="1"/>
    </xf>
    <xf numFmtId="0" fontId="1" fillId="5" borderId="6" xfId="0" applyFont="1" applyFill="1" applyBorder="1" applyAlignment="1" applyProtection="1">
      <alignment vertical="top" wrapText="1" readingOrder="1"/>
      <protection locked="0"/>
    </xf>
    <xf numFmtId="0" fontId="1" fillId="5" borderId="7" xfId="0" applyFont="1" applyFill="1" applyBorder="1" applyAlignment="1" applyProtection="1">
      <alignment vertical="top" wrapText="1" readingOrder="1"/>
      <protection locked="0"/>
    </xf>
    <xf numFmtId="164" fontId="1" fillId="5" borderId="7" xfId="0" applyNumberFormat="1" applyFont="1" applyFill="1" applyBorder="1" applyAlignment="1">
      <alignment horizontal="right" vertical="top" wrapText="1" readingOrder="1"/>
    </xf>
    <xf numFmtId="0" fontId="1" fillId="5" borderId="7" xfId="0" applyFont="1" applyFill="1" applyBorder="1" applyAlignment="1" applyProtection="1">
      <alignment horizontal="right" vertical="top" wrapText="1" readingOrder="1"/>
      <protection locked="0"/>
    </xf>
    <xf numFmtId="0" fontId="1" fillId="5" borderId="7" xfId="0" applyFont="1" applyFill="1" applyBorder="1" applyAlignment="1" applyProtection="1">
      <alignment horizontal="left" vertical="top" wrapText="1" readingOrder="1"/>
      <protection locked="0"/>
    </xf>
    <xf numFmtId="0" fontId="1" fillId="5" borderId="7" xfId="0" applyFont="1" applyFill="1" applyBorder="1" applyAlignment="1" applyProtection="1">
      <alignment horizontal="center" vertical="top" wrapText="1" readingOrder="1"/>
      <protection locked="0"/>
    </xf>
    <xf numFmtId="0" fontId="1" fillId="5" borderId="8" xfId="0" applyFont="1" applyFill="1" applyBorder="1" applyAlignment="1" applyProtection="1">
      <alignment horizontal="right" vertical="top" wrapText="1" readingOrder="1"/>
      <protection locked="0"/>
    </xf>
    <xf numFmtId="0" fontId="1" fillId="4" borderId="6" xfId="0" applyFont="1" applyFill="1" applyBorder="1" applyAlignment="1" applyProtection="1">
      <alignment vertical="top" wrapText="1" readingOrder="1"/>
      <protection locked="0"/>
    </xf>
    <xf numFmtId="0" fontId="1" fillId="4" borderId="7" xfId="0" applyFont="1" applyFill="1" applyBorder="1" applyAlignment="1" applyProtection="1">
      <alignment vertical="top" wrapText="1" readingOrder="1"/>
      <protection locked="0"/>
    </xf>
    <xf numFmtId="164" fontId="1" fillId="4" borderId="7" xfId="0" applyNumberFormat="1" applyFont="1" applyFill="1" applyBorder="1" applyAlignment="1">
      <alignment horizontal="right" vertical="top" wrapText="1" readingOrder="1"/>
    </xf>
    <xf numFmtId="0" fontId="1" fillId="4" borderId="7" xfId="0" applyFont="1" applyFill="1" applyBorder="1" applyAlignment="1" applyProtection="1">
      <alignment horizontal="right" vertical="top" wrapText="1" readingOrder="1"/>
      <protection locked="0"/>
    </xf>
    <xf numFmtId="0" fontId="1" fillId="4" borderId="7" xfId="0" applyFont="1" applyFill="1" applyBorder="1" applyAlignment="1" applyProtection="1">
      <alignment horizontal="left" vertical="top" wrapText="1" readingOrder="1"/>
      <protection locked="0"/>
    </xf>
    <xf numFmtId="0" fontId="1" fillId="4" borderId="7" xfId="0" applyFont="1" applyFill="1" applyBorder="1" applyAlignment="1" applyProtection="1">
      <alignment horizontal="center" vertical="top" wrapText="1" readingOrder="1"/>
      <protection locked="0"/>
    </xf>
    <xf numFmtId="0" fontId="1" fillId="3" borderId="6" xfId="0" applyFont="1" applyFill="1" applyBorder="1" applyAlignment="1" applyProtection="1">
      <alignment vertical="top" wrapText="1" readingOrder="1"/>
      <protection locked="0"/>
    </xf>
    <xf numFmtId="0" fontId="1" fillId="3" borderId="7" xfId="0" applyFont="1" applyFill="1" applyBorder="1" applyAlignment="1" applyProtection="1">
      <alignment vertical="top" wrapText="1" readingOrder="1"/>
      <protection locked="0"/>
    </xf>
    <xf numFmtId="164" fontId="1" fillId="3" borderId="7" xfId="0" applyNumberFormat="1" applyFont="1" applyFill="1" applyBorder="1" applyAlignment="1">
      <alignment horizontal="right" vertical="top" wrapText="1" readingOrder="1"/>
    </xf>
    <xf numFmtId="0" fontId="1" fillId="3" borderId="7" xfId="0" applyFont="1" applyFill="1" applyBorder="1" applyAlignment="1" applyProtection="1">
      <alignment horizontal="left" vertical="top" wrapText="1" readingOrder="1"/>
      <protection locked="0"/>
    </xf>
    <xf numFmtId="0" fontId="1" fillId="3" borderId="7" xfId="0" applyFont="1" applyFill="1" applyBorder="1" applyAlignment="1" applyProtection="1">
      <alignment horizontal="center" vertical="top" wrapText="1" readingOrder="1"/>
      <protection locked="0"/>
    </xf>
    <xf numFmtId="0" fontId="1" fillId="3" borderId="8" xfId="0" applyFont="1" applyFill="1" applyBorder="1" applyAlignment="1" applyProtection="1">
      <alignment horizontal="right" vertical="top" wrapText="1" readingOrder="1"/>
      <protection locked="0"/>
    </xf>
    <xf numFmtId="0" fontId="1" fillId="0" borderId="6" xfId="0" applyFont="1" applyBorder="1" applyAlignment="1" applyProtection="1">
      <alignment vertical="top" wrapText="1" readingOrder="1"/>
      <protection locked="0"/>
    </xf>
    <xf numFmtId="0" fontId="1" fillId="0" borderId="7" xfId="0" applyFont="1" applyBorder="1" applyAlignment="1" applyProtection="1">
      <alignment vertical="top" wrapText="1" readingOrder="1"/>
      <protection locked="0"/>
    </xf>
    <xf numFmtId="164" fontId="1" fillId="0" borderId="7" xfId="0" applyNumberFormat="1" applyFont="1" applyBorder="1" applyAlignment="1">
      <alignment horizontal="right" vertical="top" wrapText="1" readingOrder="1"/>
    </xf>
    <xf numFmtId="0" fontId="1" fillId="0" borderId="7" xfId="0" applyFont="1" applyBorder="1" applyAlignment="1" applyProtection="1">
      <alignment horizontal="right" vertical="top" wrapText="1" readingOrder="1"/>
      <protection locked="0"/>
    </xf>
    <xf numFmtId="0" fontId="1" fillId="0" borderId="7" xfId="0" applyFont="1" applyBorder="1" applyAlignment="1" applyProtection="1">
      <alignment horizontal="left" vertical="top" wrapText="1" readingOrder="1"/>
      <protection locked="0"/>
    </xf>
    <xf numFmtId="0" fontId="1" fillId="0" borderId="7" xfId="0" applyFont="1" applyBorder="1" applyAlignment="1" applyProtection="1">
      <alignment horizontal="center" vertical="top" wrapText="1" readingOrder="1"/>
      <protection locked="0"/>
    </xf>
    <xf numFmtId="0" fontId="1" fillId="0" borderId="8" xfId="0" applyFont="1" applyBorder="1" applyAlignment="1" applyProtection="1">
      <alignment horizontal="right" vertical="top" wrapText="1" readingOrder="1"/>
      <protection locked="0"/>
    </xf>
    <xf numFmtId="0" fontId="1" fillId="0" borderId="4" xfId="0" applyFont="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164" fontId="1" fillId="0" borderId="1" xfId="0" applyNumberFormat="1" applyFont="1" applyBorder="1" applyAlignment="1" applyProtection="1">
      <alignment horizontal="right" vertical="top" wrapText="1" readingOrder="1"/>
      <protection locked="0"/>
    </xf>
    <xf numFmtId="0" fontId="1" fillId="0" borderId="1" xfId="0" applyFont="1" applyBorder="1" applyAlignment="1" applyProtection="1">
      <alignment horizontal="right" vertical="top" wrapText="1" readingOrder="1"/>
      <protection locked="0"/>
    </xf>
    <xf numFmtId="0" fontId="1" fillId="0" borderId="1" xfId="0" applyFont="1" applyBorder="1" applyAlignment="1" applyProtection="1">
      <alignment horizontal="left" vertical="top" wrapText="1" readingOrder="1"/>
      <protection locked="0"/>
    </xf>
    <xf numFmtId="0" fontId="1" fillId="0" borderId="1" xfId="0" applyFont="1" applyBorder="1" applyAlignment="1" applyProtection="1">
      <alignment horizontal="center" vertical="top" wrapText="1" readingOrder="1"/>
      <protection locked="0"/>
    </xf>
    <xf numFmtId="0" fontId="1" fillId="0" borderId="5" xfId="0" applyFont="1" applyBorder="1" applyAlignment="1" applyProtection="1">
      <alignment horizontal="right" vertical="top" wrapText="1" readingOrder="1"/>
      <protection locked="0"/>
    </xf>
    <xf numFmtId="164" fontId="1" fillId="0" borderId="7" xfId="0" applyNumberFormat="1" applyFont="1" applyBorder="1" applyAlignment="1" applyProtection="1">
      <alignment horizontal="right" vertical="top" wrapText="1" readingOrder="1"/>
      <protection locked="0"/>
    </xf>
    <xf numFmtId="164" fontId="1" fillId="0" borderId="1" xfId="0" applyNumberFormat="1" applyFont="1" applyBorder="1" applyAlignment="1">
      <alignment horizontal="right" vertical="top" wrapText="1" readingOrder="1"/>
    </xf>
    <xf numFmtId="0" fontId="1" fillId="3" borderId="10" xfId="0" applyFont="1" applyFill="1" applyBorder="1" applyAlignment="1" applyProtection="1">
      <alignment vertical="top" wrapText="1" readingOrder="1"/>
      <protection locked="0"/>
    </xf>
    <xf numFmtId="0" fontId="1" fillId="3" borderId="11" xfId="0" applyFont="1" applyFill="1" applyBorder="1" applyAlignment="1" applyProtection="1">
      <alignment vertical="top" wrapText="1" readingOrder="1"/>
      <protection locked="0"/>
    </xf>
    <xf numFmtId="164" fontId="1" fillId="3" borderId="11" xfId="0" applyNumberFormat="1" applyFont="1" applyFill="1" applyBorder="1" applyAlignment="1">
      <alignment horizontal="right" vertical="top" wrapText="1" readingOrder="1"/>
    </xf>
    <xf numFmtId="0" fontId="1" fillId="3" borderId="11" xfId="0" applyFont="1" applyFill="1" applyBorder="1" applyAlignment="1" applyProtection="1">
      <alignment horizontal="left" vertical="top" wrapText="1" readingOrder="1"/>
      <protection locked="0"/>
    </xf>
    <xf numFmtId="0" fontId="1" fillId="3" borderId="11" xfId="0" applyFont="1" applyFill="1" applyBorder="1" applyAlignment="1" applyProtection="1">
      <alignment horizontal="center" vertical="top" wrapText="1" readingOrder="1"/>
      <protection locked="0"/>
    </xf>
    <xf numFmtId="0" fontId="1" fillId="3" borderId="13" xfId="0" applyFont="1" applyFill="1" applyBorder="1" applyAlignment="1" applyProtection="1">
      <alignment vertical="top" wrapText="1" readingOrder="1"/>
      <protection locked="0"/>
    </xf>
    <xf numFmtId="0" fontId="1" fillId="3" borderId="14" xfId="0" applyFont="1" applyFill="1" applyBorder="1" applyAlignment="1" applyProtection="1">
      <alignment vertical="top" wrapText="1" readingOrder="1"/>
      <protection locked="0"/>
    </xf>
    <xf numFmtId="164" fontId="1" fillId="3" borderId="14" xfId="0" applyNumberFormat="1" applyFont="1" applyFill="1" applyBorder="1" applyAlignment="1">
      <alignment horizontal="right" vertical="top" wrapText="1" readingOrder="1"/>
    </xf>
    <xf numFmtId="0" fontId="1" fillId="3" borderId="14" xfId="0" applyFont="1" applyFill="1" applyBorder="1" applyAlignment="1" applyProtection="1">
      <alignment horizontal="left" vertical="top" wrapText="1" readingOrder="1"/>
      <protection locked="0"/>
    </xf>
    <xf numFmtId="0" fontId="1" fillId="3" borderId="14" xfId="0" applyFont="1" applyFill="1" applyBorder="1" applyAlignment="1" applyProtection="1">
      <alignment horizontal="center" vertical="top" wrapText="1" readingOrder="1"/>
      <protection locked="0"/>
    </xf>
    <xf numFmtId="0" fontId="1" fillId="3" borderId="9" xfId="0" applyFont="1" applyFill="1" applyBorder="1" applyAlignment="1" applyProtection="1">
      <alignment vertical="top" wrapText="1" readingOrder="1"/>
      <protection locked="0"/>
    </xf>
    <xf numFmtId="164" fontId="1" fillId="3" borderId="9" xfId="0" applyNumberFormat="1" applyFont="1" applyFill="1" applyBorder="1" applyAlignment="1">
      <alignment horizontal="right" vertical="top" wrapText="1" readingOrder="1"/>
    </xf>
    <xf numFmtId="0" fontId="1" fillId="3" borderId="9" xfId="0" applyFont="1" applyFill="1" applyBorder="1" applyAlignment="1" applyProtection="1">
      <alignment horizontal="left" vertical="top" wrapText="1" readingOrder="1"/>
      <protection locked="0"/>
    </xf>
    <xf numFmtId="0" fontId="1" fillId="3" borderId="9" xfId="0" applyFont="1" applyFill="1" applyBorder="1" applyAlignment="1" applyProtection="1">
      <alignment horizontal="center" vertical="top" wrapText="1" readingOrder="1"/>
      <protection locked="0"/>
    </xf>
    <xf numFmtId="0" fontId="1" fillId="4" borderId="12" xfId="0" applyFont="1" applyFill="1" applyBorder="1" applyAlignment="1" applyProtection="1">
      <alignment horizontal="right" vertical="top" wrapText="1" readingOrder="1"/>
      <protection locked="0"/>
    </xf>
    <xf numFmtId="0" fontId="1" fillId="3" borderId="19" xfId="0" applyFont="1" applyFill="1" applyBorder="1" applyAlignment="1" applyProtection="1">
      <alignment horizontal="right" vertical="top" wrapText="1" readingOrder="1"/>
      <protection locked="0"/>
    </xf>
    <xf numFmtId="0" fontId="1" fillId="0" borderId="0" xfId="0" applyFont="1" applyAlignment="1">
      <alignment horizontal="center" vertical="center" wrapText="1"/>
    </xf>
    <xf numFmtId="0" fontId="1" fillId="0" borderId="0" xfId="0" applyFont="1" applyAlignment="1">
      <alignment horizontal="left" wrapText="1"/>
    </xf>
    <xf numFmtId="0" fontId="2" fillId="0" borderId="2" xfId="0" applyFont="1" applyBorder="1" applyAlignment="1">
      <alignment horizontal="center" vertical="center" wrapText="1" readingOrder="1"/>
    </xf>
    <xf numFmtId="0" fontId="1" fillId="6" borderId="1" xfId="0" applyFont="1" applyFill="1" applyBorder="1" applyAlignment="1" applyProtection="1">
      <alignment vertical="top" wrapText="1" readingOrder="1"/>
      <protection locked="0"/>
    </xf>
    <xf numFmtId="164" fontId="1" fillId="6" borderId="1" xfId="0" applyNumberFormat="1" applyFont="1" applyFill="1" applyBorder="1" applyAlignment="1">
      <alignment horizontal="right" vertical="top" wrapText="1" readingOrder="1"/>
    </xf>
    <xf numFmtId="0" fontId="2" fillId="2" borderId="31" xfId="0" applyFont="1" applyFill="1" applyBorder="1" applyAlignment="1" applyProtection="1">
      <alignment horizontal="right" vertical="top" wrapText="1" readingOrder="1"/>
      <protection locked="0"/>
    </xf>
    <xf numFmtId="164" fontId="2" fillId="2" borderId="31" xfId="0" applyNumberFormat="1" applyFont="1" applyFill="1" applyBorder="1" applyAlignment="1">
      <alignment horizontal="right" vertical="top" wrapText="1" readingOrder="1"/>
    </xf>
    <xf numFmtId="0" fontId="1" fillId="0" borderId="33" xfId="0" applyFont="1" applyBorder="1" applyAlignment="1">
      <alignment vertical="top" wrapText="1" readingOrder="1"/>
    </xf>
    <xf numFmtId="164" fontId="1" fillId="0" borderId="33" xfId="0" applyNumberFormat="1" applyFont="1" applyBorder="1" applyAlignment="1">
      <alignment horizontal="right" vertical="top" wrapText="1" readingOrder="1"/>
    </xf>
    <xf numFmtId="0" fontId="1" fillId="0" borderId="32" xfId="0" applyFont="1" applyBorder="1" applyAlignment="1">
      <alignment vertical="top" wrapText="1" readingOrder="1"/>
    </xf>
    <xf numFmtId="164" fontId="1" fillId="0" borderId="32" xfId="0" applyNumberFormat="1" applyFont="1" applyBorder="1" applyAlignment="1">
      <alignment horizontal="right" vertical="top" wrapText="1" readingOrder="1"/>
    </xf>
    <xf numFmtId="2" fontId="1" fillId="5" borderId="7" xfId="0" applyNumberFormat="1" applyFont="1" applyFill="1" applyBorder="1" applyAlignment="1" applyProtection="1">
      <alignment horizontal="right" vertical="top" wrapText="1" readingOrder="1"/>
      <protection locked="0"/>
    </xf>
    <xf numFmtId="2" fontId="1" fillId="4" borderId="7" xfId="0" applyNumberFormat="1" applyFont="1" applyFill="1" applyBorder="1" applyAlignment="1" applyProtection="1">
      <alignment horizontal="right" vertical="top" wrapText="1" readingOrder="1"/>
      <protection locked="0"/>
    </xf>
    <xf numFmtId="2" fontId="1" fillId="3" borderId="11" xfId="0" applyNumberFormat="1" applyFont="1" applyFill="1" applyBorder="1" applyAlignment="1" applyProtection="1">
      <alignment horizontal="right" vertical="top" wrapText="1" readingOrder="1"/>
      <protection locked="0"/>
    </xf>
    <xf numFmtId="2" fontId="1" fillId="3" borderId="9" xfId="0" applyNumberFormat="1" applyFont="1" applyFill="1" applyBorder="1" applyAlignment="1" applyProtection="1">
      <alignment horizontal="right" vertical="top" wrapText="1" readingOrder="1"/>
      <protection locked="0"/>
    </xf>
    <xf numFmtId="2" fontId="1" fillId="3" borderId="14" xfId="0" applyNumberFormat="1" applyFont="1" applyFill="1" applyBorder="1" applyAlignment="1" applyProtection="1">
      <alignment horizontal="right" vertical="top" wrapText="1" readingOrder="1"/>
      <protection locked="0"/>
    </xf>
    <xf numFmtId="2" fontId="1" fillId="0" borderId="7" xfId="0" applyNumberFormat="1" applyFont="1" applyBorder="1" applyAlignment="1" applyProtection="1">
      <alignment horizontal="right" vertical="top" wrapText="1" readingOrder="1"/>
      <protection locked="0"/>
    </xf>
    <xf numFmtId="2" fontId="1" fillId="0" borderId="1" xfId="0" applyNumberFormat="1" applyFont="1" applyBorder="1" applyAlignment="1" applyProtection="1">
      <alignment horizontal="right" vertical="top" wrapText="1" readingOrder="1"/>
      <protection locked="0"/>
    </xf>
    <xf numFmtId="2" fontId="1" fillId="3" borderId="7" xfId="0" applyNumberFormat="1" applyFont="1" applyFill="1" applyBorder="1" applyAlignment="1" applyProtection="1">
      <alignment horizontal="right" vertical="top" wrapText="1" readingOrder="1"/>
      <protection locked="0"/>
    </xf>
    <xf numFmtId="164" fontId="1" fillId="0" borderId="26" xfId="0" applyNumberFormat="1" applyFont="1" applyBorder="1" applyAlignment="1">
      <alignment horizontal="right" vertical="top" wrapText="1" readingOrder="1"/>
    </xf>
    <xf numFmtId="164" fontId="1" fillId="0" borderId="26" xfId="0" applyNumberFormat="1" applyFont="1" applyBorder="1" applyAlignment="1" applyProtection="1">
      <alignment horizontal="right" vertical="top" wrapText="1" readingOrder="1"/>
      <protection locked="0"/>
    </xf>
    <xf numFmtId="164" fontId="1" fillId="6" borderId="26" xfId="0" applyNumberFormat="1" applyFont="1" applyFill="1" applyBorder="1" applyAlignment="1">
      <alignment horizontal="right" vertical="top" wrapText="1" readingOrder="1"/>
    </xf>
    <xf numFmtId="164" fontId="2" fillId="2" borderId="34" xfId="0" applyNumberFormat="1" applyFont="1" applyFill="1" applyBorder="1" applyAlignment="1">
      <alignment horizontal="right" vertical="top" wrapText="1" readingOrder="1"/>
    </xf>
    <xf numFmtId="164" fontId="1" fillId="0" borderId="35" xfId="0" applyNumberFormat="1" applyFont="1" applyBorder="1" applyAlignment="1">
      <alignment horizontal="right" vertical="top" wrapText="1" readingOrder="1"/>
    </xf>
    <xf numFmtId="164" fontId="1" fillId="0" borderId="36" xfId="0" applyNumberFormat="1" applyFont="1" applyBorder="1" applyAlignment="1">
      <alignment horizontal="right" vertical="top" wrapText="1" readingOrder="1"/>
    </xf>
    <xf numFmtId="0" fontId="1" fillId="6" borderId="39" xfId="0" applyFont="1" applyFill="1" applyBorder="1" applyAlignment="1" applyProtection="1">
      <alignment vertical="top" wrapText="1" readingOrder="1"/>
      <protection locked="0"/>
    </xf>
    <xf numFmtId="164" fontId="1" fillId="6" borderId="39" xfId="0" applyNumberFormat="1" applyFont="1" applyFill="1" applyBorder="1" applyAlignment="1">
      <alignment horizontal="right" vertical="top" wrapText="1" readingOrder="1"/>
    </xf>
    <xf numFmtId="0" fontId="1" fillId="0" borderId="40" xfId="0" applyFont="1" applyBorder="1" applyAlignment="1" applyProtection="1">
      <alignment vertical="top" wrapText="1" readingOrder="1"/>
      <protection locked="0"/>
    </xf>
    <xf numFmtId="0" fontId="2" fillId="2" borderId="41" xfId="0" applyFont="1" applyFill="1" applyBorder="1" applyAlignment="1" applyProtection="1">
      <alignment vertical="top" wrapText="1" readingOrder="1"/>
      <protection locked="0"/>
    </xf>
    <xf numFmtId="0" fontId="1" fillId="0" borderId="42" xfId="0" applyFont="1" applyBorder="1" applyAlignment="1">
      <alignment vertical="top" wrapText="1" readingOrder="1"/>
    </xf>
    <xf numFmtId="0" fontId="1" fillId="0" borderId="44" xfId="0" applyFont="1" applyBorder="1" applyAlignment="1">
      <alignment vertical="top" wrapText="1" readingOrder="1"/>
    </xf>
    <xf numFmtId="2" fontId="1" fillId="3" borderId="7" xfId="0" applyNumberFormat="1" applyFont="1" applyFill="1" applyBorder="1" applyAlignment="1" applyProtection="1">
      <alignment horizontal="right" vertical="center" wrapText="1" readingOrder="1"/>
      <protection locked="0"/>
    </xf>
    <xf numFmtId="0" fontId="3" fillId="0" borderId="0" xfId="0" applyFont="1"/>
    <xf numFmtId="0" fontId="4" fillId="0" borderId="0" xfId="0" applyFont="1"/>
    <xf numFmtId="0" fontId="7" fillId="0" borderId="0" xfId="0" applyFont="1" applyAlignment="1">
      <alignment wrapText="1"/>
    </xf>
    <xf numFmtId="0" fontId="9" fillId="0" borderId="0" xfId="0" applyFont="1" applyAlignment="1">
      <alignment wrapText="1"/>
    </xf>
    <xf numFmtId="0" fontId="12" fillId="0" borderId="0" xfId="0" applyFont="1" applyAlignment="1">
      <alignment horizontal="left" wrapText="1"/>
    </xf>
    <xf numFmtId="0" fontId="13" fillId="0" borderId="0" xfId="0" applyFont="1" applyAlignment="1">
      <alignment horizontal="left" wrapText="1"/>
    </xf>
    <xf numFmtId="0" fontId="4" fillId="0" borderId="0" xfId="0" applyFont="1" applyAlignment="1">
      <alignment horizontal="center" wrapText="1"/>
    </xf>
    <xf numFmtId="0" fontId="0" fillId="0" borderId="0" xfId="0" applyAlignment="1">
      <alignment wrapText="1"/>
    </xf>
    <xf numFmtId="0" fontId="0" fillId="0" borderId="0" xfId="0" applyAlignment="1">
      <alignment horizontal="left" wrapText="1"/>
    </xf>
    <xf numFmtId="0" fontId="14" fillId="0" borderId="0" xfId="0" applyFont="1"/>
    <xf numFmtId="0" fontId="1" fillId="0" borderId="5" xfId="0" applyFont="1" applyBorder="1" applyAlignment="1" applyProtection="1">
      <alignment horizontal="left" vertical="top" wrapText="1" readingOrder="1"/>
      <protection locked="0"/>
    </xf>
    <xf numFmtId="0" fontId="1" fillId="0" borderId="8" xfId="0" applyFont="1" applyBorder="1" applyAlignment="1" applyProtection="1">
      <alignment horizontal="left" vertical="top" wrapText="1" readingOrder="1"/>
      <protection locked="0"/>
    </xf>
    <xf numFmtId="0" fontId="1" fillId="3" borderId="17" xfId="0" applyFont="1" applyFill="1" applyBorder="1" applyAlignment="1" applyProtection="1">
      <alignment horizontal="left" vertical="top" wrapText="1" readingOrder="1"/>
      <protection locked="0"/>
    </xf>
    <xf numFmtId="2" fontId="1" fillId="3" borderId="20" xfId="0" applyNumberFormat="1" applyFont="1" applyFill="1" applyBorder="1" applyAlignment="1" applyProtection="1">
      <alignment horizontal="right" vertical="top" wrapText="1" readingOrder="1"/>
      <protection locked="0"/>
    </xf>
    <xf numFmtId="4" fontId="1" fillId="0" borderId="1" xfId="0" applyNumberFormat="1" applyFont="1" applyBorder="1" applyAlignment="1" applyProtection="1">
      <alignment horizontal="right" vertical="top" wrapText="1" readingOrder="1"/>
      <protection locked="0"/>
    </xf>
    <xf numFmtId="2" fontId="1" fillId="3" borderId="19" xfId="0" applyNumberFormat="1" applyFont="1" applyFill="1" applyBorder="1" applyAlignment="1" applyProtection="1">
      <alignment horizontal="right" vertical="top" wrapText="1" readingOrder="1"/>
      <protection locked="0"/>
    </xf>
    <xf numFmtId="0" fontId="1" fillId="8" borderId="7" xfId="0" applyFont="1" applyFill="1" applyBorder="1" applyAlignment="1" applyProtection="1">
      <alignment horizontal="right" vertical="top" wrapText="1" readingOrder="1"/>
      <protection locked="0"/>
    </xf>
    <xf numFmtId="2" fontId="1" fillId="8" borderId="7" xfId="0" applyNumberFormat="1" applyFont="1" applyFill="1" applyBorder="1" applyAlignment="1" applyProtection="1">
      <alignment horizontal="right" vertical="top" wrapText="1" readingOrder="1"/>
      <protection locked="0"/>
    </xf>
    <xf numFmtId="0" fontId="1" fillId="3" borderId="18" xfId="0" applyFont="1" applyFill="1" applyBorder="1" applyAlignment="1" applyProtection="1">
      <alignment horizontal="left" vertical="top" wrapText="1" readingOrder="1"/>
      <protection locked="0"/>
    </xf>
    <xf numFmtId="2" fontId="1" fillId="8" borderId="1" xfId="0" applyNumberFormat="1" applyFont="1" applyFill="1" applyBorder="1" applyAlignment="1" applyProtection="1">
      <alignment horizontal="right" vertical="top" wrapText="1" readingOrder="1"/>
      <protection locked="0"/>
    </xf>
    <xf numFmtId="2" fontId="1" fillId="6" borderId="43" xfId="0" applyNumberFormat="1" applyFont="1" applyFill="1" applyBorder="1" applyAlignment="1">
      <alignment wrapText="1"/>
    </xf>
    <xf numFmtId="2" fontId="1" fillId="0" borderId="9" xfId="0" applyNumberFormat="1" applyFont="1" applyBorder="1" applyAlignment="1">
      <alignment vertical="top" wrapText="1"/>
    </xf>
    <xf numFmtId="2" fontId="1" fillId="6" borderId="9" xfId="0" applyNumberFormat="1" applyFont="1" applyFill="1" applyBorder="1" applyAlignment="1">
      <alignment vertical="top" wrapText="1"/>
    </xf>
    <xf numFmtId="2" fontId="1" fillId="0" borderId="9" xfId="0" applyNumberFormat="1" applyFont="1" applyBorder="1" applyAlignment="1">
      <alignment wrapText="1"/>
    </xf>
    <xf numFmtId="2" fontId="2" fillId="7" borderId="9" xfId="0" applyNumberFormat="1" applyFont="1" applyFill="1" applyBorder="1" applyAlignment="1">
      <alignment vertical="top" wrapText="1"/>
    </xf>
    <xf numFmtId="2" fontId="1" fillId="0" borderId="32" xfId="0" applyNumberFormat="1" applyFont="1" applyBorder="1" applyAlignment="1">
      <alignment wrapText="1"/>
    </xf>
    <xf numFmtId="2" fontId="1" fillId="0" borderId="33" xfId="0" applyNumberFormat="1" applyFont="1" applyBorder="1" applyAlignment="1">
      <alignment wrapText="1"/>
    </xf>
    <xf numFmtId="0" fontId="1" fillId="6" borderId="38" xfId="0" applyFont="1" applyFill="1" applyBorder="1" applyAlignment="1" applyProtection="1">
      <alignment vertical="top" wrapText="1" readingOrder="1"/>
      <protection locked="0"/>
    </xf>
    <xf numFmtId="0" fontId="1" fillId="6" borderId="40" xfId="0" applyFont="1" applyFill="1" applyBorder="1" applyAlignment="1" applyProtection="1">
      <alignment vertical="top" wrapText="1" readingOrder="1"/>
      <protection locked="0"/>
    </xf>
    <xf numFmtId="0" fontId="11" fillId="0" borderId="7" xfId="0" applyFont="1" applyBorder="1" applyAlignment="1" applyProtection="1">
      <alignment horizontal="right" vertical="top" wrapText="1" readingOrder="1"/>
      <protection locked="0"/>
    </xf>
    <xf numFmtId="0" fontId="11" fillId="0" borderId="15" xfId="0" applyFont="1" applyBorder="1" applyAlignment="1" applyProtection="1">
      <alignment horizontal="left" vertical="top" wrapText="1" readingOrder="1"/>
      <protection locked="0"/>
    </xf>
    <xf numFmtId="2" fontId="11" fillId="0" borderId="7" xfId="0" applyNumberFormat="1" applyFont="1" applyBorder="1" applyAlignment="1" applyProtection="1">
      <alignment horizontal="right" vertical="top" wrapText="1" readingOrder="1"/>
      <protection locked="0"/>
    </xf>
    <xf numFmtId="0" fontId="1" fillId="0" borderId="15" xfId="0" applyFont="1" applyBorder="1" applyAlignment="1" applyProtection="1">
      <alignment horizontal="left" vertical="top" wrapText="1" readingOrder="1"/>
      <protection locked="0"/>
    </xf>
    <xf numFmtId="0" fontId="1" fillId="0" borderId="45" xfId="0" applyFont="1" applyBorder="1" applyAlignment="1" applyProtection="1">
      <alignment horizontal="left" vertical="top" wrapText="1" readingOrder="1"/>
      <protection locked="0"/>
    </xf>
    <xf numFmtId="2" fontId="11" fillId="3" borderId="19" xfId="0" applyNumberFormat="1" applyFont="1" applyFill="1" applyBorder="1" applyAlignment="1" applyProtection="1">
      <alignment horizontal="right" vertical="top" wrapText="1" readingOrder="1"/>
      <protection locked="0"/>
    </xf>
    <xf numFmtId="0" fontId="11" fillId="3" borderId="17" xfId="0" applyFont="1" applyFill="1" applyBorder="1" applyAlignment="1" applyProtection="1">
      <alignment horizontal="left" vertical="top" wrapText="1" readingOrder="1"/>
      <protection locked="0"/>
    </xf>
    <xf numFmtId="2" fontId="11" fillId="3" borderId="11" xfId="0" applyNumberFormat="1" applyFont="1" applyFill="1" applyBorder="1" applyAlignment="1" applyProtection="1">
      <alignment horizontal="right" vertical="top" wrapText="1" readingOrder="1"/>
      <protection locked="0"/>
    </xf>
    <xf numFmtId="0" fontId="11" fillId="9" borderId="16" xfId="0" applyFont="1" applyFill="1" applyBorder="1" applyAlignment="1" applyProtection="1">
      <alignment horizontal="left" vertical="top" wrapText="1" readingOrder="1"/>
      <protection locked="0"/>
    </xf>
    <xf numFmtId="0" fontId="15" fillId="0" borderId="0" xfId="0" applyFont="1" applyAlignment="1">
      <alignment wrapText="1"/>
    </xf>
    <xf numFmtId="0" fontId="1" fillId="0" borderId="0" xfId="0" applyFont="1" applyAlignment="1">
      <alignment vertical="top" wrapText="1"/>
    </xf>
    <xf numFmtId="0" fontId="1" fillId="10" borderId="6" xfId="0" applyFont="1" applyFill="1" applyBorder="1" applyAlignment="1" applyProtection="1">
      <alignment vertical="top" wrapText="1" readingOrder="1"/>
      <protection locked="0"/>
    </xf>
    <xf numFmtId="0" fontId="1" fillId="10" borderId="7" xfId="0" applyFont="1" applyFill="1" applyBorder="1" applyAlignment="1" applyProtection="1">
      <alignment vertical="top" wrapText="1" readingOrder="1"/>
      <protection locked="0"/>
    </xf>
    <xf numFmtId="164" fontId="1" fillId="10" borderId="7" xfId="0" applyNumberFormat="1" applyFont="1" applyFill="1" applyBorder="1" applyAlignment="1" applyProtection="1">
      <alignment horizontal="right" vertical="top" wrapText="1" readingOrder="1"/>
      <protection locked="0"/>
    </xf>
    <xf numFmtId="2" fontId="1" fillId="10" borderId="7" xfId="0" applyNumberFormat="1" applyFont="1" applyFill="1" applyBorder="1" applyAlignment="1" applyProtection="1">
      <alignment horizontal="right" vertical="top" wrapText="1" readingOrder="1"/>
      <protection locked="0"/>
    </xf>
    <xf numFmtId="0" fontId="1" fillId="10" borderId="7" xfId="0" applyFont="1" applyFill="1" applyBorder="1" applyAlignment="1" applyProtection="1">
      <alignment horizontal="left" vertical="top" wrapText="1" readingOrder="1"/>
      <protection locked="0"/>
    </xf>
    <xf numFmtId="0" fontId="1" fillId="10" borderId="7" xfId="0" applyFont="1" applyFill="1" applyBorder="1" applyAlignment="1" applyProtection="1">
      <alignment horizontal="center" vertical="top" wrapText="1" readingOrder="1"/>
      <protection locked="0"/>
    </xf>
    <xf numFmtId="0" fontId="1" fillId="10" borderId="7" xfId="0" applyFont="1" applyFill="1" applyBorder="1" applyAlignment="1" applyProtection="1">
      <alignment horizontal="right" vertical="top" wrapText="1" readingOrder="1"/>
      <protection locked="0"/>
    </xf>
    <xf numFmtId="0" fontId="1" fillId="10" borderId="8" xfId="0" applyFont="1" applyFill="1" applyBorder="1" applyAlignment="1" applyProtection="1">
      <alignment horizontal="left" vertical="top" wrapText="1" readingOrder="1"/>
      <protection locked="0"/>
    </xf>
    <xf numFmtId="0" fontId="11" fillId="10" borderId="6" xfId="0" applyFont="1" applyFill="1" applyBorder="1" applyAlignment="1" applyProtection="1">
      <alignment vertical="top" wrapText="1" readingOrder="1"/>
      <protection locked="0"/>
    </xf>
    <xf numFmtId="0" fontId="11" fillId="10" borderId="7" xfId="0" applyFont="1" applyFill="1" applyBorder="1" applyAlignment="1" applyProtection="1">
      <alignment vertical="top" wrapText="1" readingOrder="1"/>
      <protection locked="0"/>
    </xf>
    <xf numFmtId="164" fontId="11" fillId="10" borderId="7" xfId="0" applyNumberFormat="1" applyFont="1" applyFill="1" applyBorder="1" applyAlignment="1" applyProtection="1">
      <alignment horizontal="right" vertical="top" wrapText="1" readingOrder="1"/>
      <protection locked="0"/>
    </xf>
    <xf numFmtId="2" fontId="11" fillId="10" borderId="7" xfId="0" applyNumberFormat="1" applyFont="1" applyFill="1" applyBorder="1" applyAlignment="1" applyProtection="1">
      <alignment horizontal="right" vertical="top" wrapText="1" readingOrder="1"/>
      <protection locked="0"/>
    </xf>
    <xf numFmtId="0" fontId="11" fillId="10" borderId="7" xfId="0" applyFont="1" applyFill="1" applyBorder="1" applyAlignment="1" applyProtection="1">
      <alignment horizontal="left" vertical="top" wrapText="1" readingOrder="1"/>
      <protection locked="0"/>
    </xf>
    <xf numFmtId="0" fontId="11" fillId="10" borderId="7" xfId="0" applyFont="1" applyFill="1" applyBorder="1" applyAlignment="1" applyProtection="1">
      <alignment horizontal="center" vertical="top" wrapText="1" readingOrder="1"/>
      <protection locked="0"/>
    </xf>
    <xf numFmtId="0" fontId="11" fillId="10" borderId="7" xfId="0" applyFont="1" applyFill="1" applyBorder="1" applyAlignment="1" applyProtection="1">
      <alignment horizontal="right" vertical="top" wrapText="1" readingOrder="1"/>
      <protection locked="0"/>
    </xf>
    <xf numFmtId="0" fontId="11" fillId="10" borderId="8" xfId="0" applyFont="1" applyFill="1" applyBorder="1" applyAlignment="1" applyProtection="1">
      <alignment horizontal="left" vertical="top" wrapText="1" readingOrder="1"/>
      <protection locked="0"/>
    </xf>
    <xf numFmtId="164" fontId="1" fillId="10" borderId="7" xfId="0" applyNumberFormat="1" applyFont="1" applyFill="1" applyBorder="1" applyAlignment="1">
      <alignment horizontal="right" vertical="top" wrapText="1" readingOrder="1"/>
    </xf>
    <xf numFmtId="0" fontId="1" fillId="10" borderId="4" xfId="0" applyFont="1" applyFill="1" applyBorder="1" applyAlignment="1" applyProtection="1">
      <alignment vertical="top" wrapText="1" readingOrder="1"/>
      <protection locked="0"/>
    </xf>
    <xf numFmtId="0" fontId="1" fillId="10" borderId="1" xfId="0" applyFont="1" applyFill="1" applyBorder="1" applyAlignment="1" applyProtection="1">
      <alignment vertical="top" wrapText="1" readingOrder="1"/>
      <protection locked="0"/>
    </xf>
    <xf numFmtId="164" fontId="1" fillId="10" borderId="1" xfId="0" applyNumberFormat="1" applyFont="1" applyFill="1" applyBorder="1" applyAlignment="1" applyProtection="1">
      <alignment horizontal="right" vertical="top" wrapText="1" readingOrder="1"/>
      <protection locked="0"/>
    </xf>
    <xf numFmtId="0" fontId="1" fillId="10" borderId="1" xfId="0" applyFont="1" applyFill="1" applyBorder="1" applyAlignment="1" applyProtection="1">
      <alignment horizontal="right" vertical="top" wrapText="1" readingOrder="1"/>
      <protection locked="0"/>
    </xf>
    <xf numFmtId="0" fontId="1" fillId="10" borderId="1" xfId="0" applyFont="1" applyFill="1" applyBorder="1" applyAlignment="1" applyProtection="1">
      <alignment horizontal="left" vertical="top" wrapText="1" readingOrder="1"/>
      <protection locked="0"/>
    </xf>
    <xf numFmtId="0" fontId="1" fillId="10" borderId="1" xfId="0" applyFont="1" applyFill="1" applyBorder="1" applyAlignment="1" applyProtection="1">
      <alignment horizontal="center" vertical="top" wrapText="1" readingOrder="1"/>
      <protection locked="0"/>
    </xf>
    <xf numFmtId="2" fontId="1" fillId="10" borderId="1" xfId="0" applyNumberFormat="1" applyFont="1" applyFill="1" applyBorder="1" applyAlignment="1" applyProtection="1">
      <alignment horizontal="right" vertical="top" wrapText="1" readingOrder="1"/>
      <protection locked="0"/>
    </xf>
    <xf numFmtId="2" fontId="11" fillId="10" borderId="1" xfId="0" applyNumberFormat="1" applyFont="1" applyFill="1" applyBorder="1" applyAlignment="1" applyProtection="1">
      <alignment horizontal="right" vertical="top" wrapText="1" readingOrder="1"/>
      <protection locked="0"/>
    </xf>
    <xf numFmtId="0" fontId="1" fillId="10" borderId="5" xfId="0" applyFont="1" applyFill="1" applyBorder="1" applyAlignment="1" applyProtection="1">
      <alignment horizontal="left" vertical="top" wrapText="1" readingOrder="1"/>
      <protection locked="0"/>
    </xf>
    <xf numFmtId="0" fontId="1" fillId="10" borderId="37" xfId="0" applyFont="1" applyFill="1" applyBorder="1" applyAlignment="1" applyProtection="1">
      <alignment vertical="top" wrapText="1" readingOrder="1"/>
      <protection locked="0"/>
    </xf>
    <xf numFmtId="0" fontId="1" fillId="10" borderId="31" xfId="0" applyFont="1" applyFill="1" applyBorder="1" applyAlignment="1" applyProtection="1">
      <alignment vertical="top" wrapText="1" readingOrder="1"/>
      <protection locked="0"/>
    </xf>
    <xf numFmtId="164" fontId="1" fillId="10" borderId="31" xfId="0" applyNumberFormat="1" applyFont="1" applyFill="1" applyBorder="1" applyAlignment="1" applyProtection="1">
      <alignment horizontal="right" vertical="top" wrapText="1" readingOrder="1"/>
      <protection locked="0"/>
    </xf>
    <xf numFmtId="0" fontId="1" fillId="10" borderId="31" xfId="0" applyFont="1" applyFill="1" applyBorder="1" applyAlignment="1" applyProtection="1">
      <alignment horizontal="right" vertical="top" wrapText="1" readingOrder="1"/>
      <protection locked="0"/>
    </xf>
    <xf numFmtId="0" fontId="1" fillId="10" borderId="2" xfId="0" applyFont="1" applyFill="1" applyBorder="1" applyAlignment="1" applyProtection="1">
      <alignment horizontal="left" vertical="top" wrapText="1" readingOrder="1"/>
      <protection locked="0"/>
    </xf>
    <xf numFmtId="0" fontId="1" fillId="10" borderId="2" xfId="0" applyFont="1" applyFill="1" applyBorder="1" applyAlignment="1" applyProtection="1">
      <alignment horizontal="center" vertical="top" wrapText="1" readingOrder="1"/>
      <protection locked="0"/>
    </xf>
    <xf numFmtId="0" fontId="1" fillId="10" borderId="2" xfId="0" applyFont="1" applyFill="1" applyBorder="1" applyAlignment="1" applyProtection="1">
      <alignment horizontal="right" vertical="top" wrapText="1" readingOrder="1"/>
      <protection locked="0"/>
    </xf>
    <xf numFmtId="2" fontId="11" fillId="10" borderId="2" xfId="0" applyNumberFormat="1" applyFont="1" applyFill="1" applyBorder="1" applyAlignment="1" applyProtection="1">
      <alignment horizontal="right" vertical="top" wrapText="1" readingOrder="1"/>
      <protection locked="0"/>
    </xf>
    <xf numFmtId="0" fontId="11" fillId="10" borderId="3" xfId="0" applyFont="1" applyFill="1" applyBorder="1" applyAlignment="1" applyProtection="1">
      <alignment horizontal="left" vertical="top" wrapText="1" readingOrder="1"/>
      <protection locked="0"/>
    </xf>
    <xf numFmtId="0" fontId="4" fillId="0" borderId="0" xfId="0" applyFont="1" applyAlignment="1">
      <alignment horizontal="left" wrapText="1"/>
    </xf>
    <xf numFmtId="0" fontId="7" fillId="0" borderId="0" xfId="0" applyFont="1" applyAlignment="1">
      <alignment horizontal="left" wrapText="1"/>
    </xf>
    <xf numFmtId="0" fontId="9" fillId="0" borderId="0" xfId="0" applyFont="1" applyAlignment="1">
      <alignment horizontal="left" wrapText="1"/>
    </xf>
    <xf numFmtId="0" fontId="11" fillId="0" borderId="0" xfId="0" applyFont="1" applyAlignment="1">
      <alignment horizontal="left" vertical="top" wrapText="1"/>
    </xf>
    <xf numFmtId="0" fontId="3" fillId="0" borderId="0" xfId="0" applyFont="1" applyAlignment="1">
      <alignment horizontal="center"/>
    </xf>
    <xf numFmtId="0" fontId="5" fillId="0" borderId="0" xfId="0" applyFont="1" applyAlignment="1">
      <alignment horizontal="center" wrapText="1"/>
    </xf>
    <xf numFmtId="0" fontId="8" fillId="0" borderId="0" xfId="0" applyFont="1" applyAlignment="1">
      <alignment horizontal="left" wrapText="1"/>
    </xf>
    <xf numFmtId="0" fontId="2" fillId="0" borderId="0" xfId="0" applyFont="1" applyAlignment="1">
      <alignment horizontal="center" wrapText="1"/>
    </xf>
    <xf numFmtId="0" fontId="2" fillId="0" borderId="11" xfId="0" applyFont="1" applyBorder="1" applyAlignment="1">
      <alignment horizontal="center" textRotation="90" wrapText="1" readingOrder="1"/>
    </xf>
    <xf numFmtId="0" fontId="2" fillId="0" borderId="25" xfId="0" applyFont="1" applyBorder="1" applyAlignment="1">
      <alignment horizontal="center" textRotation="90" wrapText="1" readingOrder="1"/>
    </xf>
    <xf numFmtId="0" fontId="2" fillId="0" borderId="20" xfId="0" applyFont="1" applyBorder="1" applyAlignment="1">
      <alignment horizontal="center" textRotation="90" wrapText="1" readingOrder="1"/>
    </xf>
    <xf numFmtId="0" fontId="2" fillId="0" borderId="21" xfId="0" applyFont="1" applyBorder="1" applyAlignment="1">
      <alignment horizontal="center" wrapText="1" readingOrder="1"/>
    </xf>
    <xf numFmtId="0" fontId="2" fillId="0" borderId="22" xfId="0" applyFont="1" applyBorder="1" applyAlignment="1">
      <alignment horizontal="center" wrapText="1" readingOrder="1"/>
    </xf>
    <xf numFmtId="0" fontId="2" fillId="0" borderId="23" xfId="0" applyFont="1" applyBorder="1" applyAlignment="1">
      <alignment horizontal="center" wrapText="1" readingOrder="1"/>
    </xf>
    <xf numFmtId="0" fontId="1" fillId="10" borderId="12" xfId="0" applyFont="1" applyFill="1" applyBorder="1" applyAlignment="1" applyProtection="1">
      <alignment horizontal="left" vertical="top" wrapText="1" readingOrder="1"/>
      <protection locked="0"/>
    </xf>
    <xf numFmtId="0" fontId="1" fillId="10" borderId="15" xfId="0" applyFont="1" applyFill="1" applyBorder="1" applyAlignment="1" applyProtection="1">
      <alignment horizontal="left" vertical="top" wrapText="1" readingOrder="1"/>
      <protection locked="0"/>
    </xf>
    <xf numFmtId="0" fontId="1" fillId="0" borderId="12" xfId="0" applyFont="1" applyBorder="1" applyAlignment="1" applyProtection="1">
      <alignment horizontal="left" vertical="top" wrapText="1" readingOrder="1"/>
      <protection locked="0"/>
    </xf>
    <xf numFmtId="0" fontId="1" fillId="0" borderId="28" xfId="0" applyFont="1" applyBorder="1" applyAlignment="1" applyProtection="1">
      <alignment horizontal="left" vertical="top" wrapText="1" readingOrder="1"/>
      <protection locked="0"/>
    </xf>
    <xf numFmtId="0" fontId="1" fillId="0" borderId="30" xfId="0" applyFont="1" applyBorder="1" applyAlignment="1" applyProtection="1">
      <alignment horizontal="left" vertical="top" wrapText="1" readingOrder="1"/>
      <protection locked="0"/>
    </xf>
    <xf numFmtId="0" fontId="2" fillId="0" borderId="1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 xfId="0" applyFont="1" applyBorder="1" applyAlignment="1">
      <alignment horizontal="center" wrapText="1" readingOrder="1"/>
    </xf>
    <xf numFmtId="0" fontId="2" fillId="0" borderId="2" xfId="0" applyFont="1" applyBorder="1" applyAlignment="1">
      <alignment horizontal="center" wrapText="1" readingOrder="1"/>
    </xf>
    <xf numFmtId="0" fontId="2" fillId="0" borderId="26" xfId="0" applyFont="1" applyBorder="1" applyAlignment="1">
      <alignment horizontal="center" wrapText="1" readingOrder="1"/>
    </xf>
    <xf numFmtId="0" fontId="2" fillId="0" borderId="27" xfId="0" applyFont="1" applyBorder="1" applyAlignment="1">
      <alignment horizontal="center" wrapText="1" readingOrder="1"/>
    </xf>
    <xf numFmtId="0" fontId="2" fillId="0" borderId="10" xfId="0" applyFont="1" applyBorder="1" applyAlignment="1">
      <alignment horizontal="center" wrapText="1" readingOrder="1"/>
    </xf>
    <xf numFmtId="0" fontId="2" fillId="0" borderId="24" xfId="0" applyFont="1" applyBorder="1" applyAlignment="1">
      <alignment horizontal="center" wrapText="1" readingOrder="1"/>
    </xf>
    <xf numFmtId="0" fontId="2" fillId="0" borderId="29" xfId="0" applyFont="1" applyBorder="1" applyAlignment="1">
      <alignment horizontal="center" wrapText="1" readingOrder="1"/>
    </xf>
    <xf numFmtId="0" fontId="2" fillId="0" borderId="11" xfId="0" applyFont="1" applyBorder="1" applyAlignment="1">
      <alignment horizontal="center" wrapText="1" readingOrder="1"/>
    </xf>
    <xf numFmtId="0" fontId="2" fillId="0" borderId="25" xfId="0" applyFont="1" applyBorder="1" applyAlignment="1">
      <alignment horizontal="center" wrapText="1" readingOrder="1"/>
    </xf>
    <xf numFmtId="0" fontId="2" fillId="0" borderId="20" xfId="0" applyFont="1" applyBorder="1" applyAlignment="1">
      <alignment horizontal="center" wrapText="1" readingOrder="1"/>
    </xf>
    <xf numFmtId="0" fontId="2" fillId="0" borderId="7" xfId="0" applyFont="1" applyBorder="1" applyAlignment="1">
      <alignment horizontal="center" wrapText="1" readingOrder="1"/>
    </xf>
  </cellXfs>
  <cellStyles count="1">
    <cellStyle name="Įprastas" xfId="0" builtinId="0"/>
  </cellStyles>
  <dxfs count="0"/>
  <tableStyles count="0" defaultTableStyle="TableStyleMedium2" defaultPivotStyle="PivotStyleLight16"/>
  <colors>
    <mruColors>
      <color rgb="FF00FF00"/>
      <color rgb="FFA2BDD4"/>
      <color rgb="FFA6C6D0"/>
      <color rgb="FFA0C9D6"/>
      <color rgb="FFA8B7CE"/>
      <color rgb="FFA3BAD3"/>
      <color rgb="FF98B9DE"/>
      <color rgb="FF91B7E5"/>
      <color rgb="FFFF3300"/>
      <color rgb="FFACC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solidFill>
                <a:latin typeface="Times New Roman" panose="02020603050405020304" pitchFamily="18" charset="0"/>
                <a:cs typeface="Times New Roman" panose="02020603050405020304" pitchFamily="18" charset="0"/>
              </a:rPr>
              <a:t>20</a:t>
            </a:r>
            <a:r>
              <a:rPr lang="lt-LT" sz="1400" b="1" i="0" u="none" strike="noStrike" kern="1200" spc="0" baseline="0">
                <a:solidFill>
                  <a:sysClr val="windowText" lastClr="000000"/>
                </a:solidFill>
                <a:latin typeface="Times New Roman" panose="02020603050405020304" pitchFamily="18" charset="0"/>
                <a:cs typeface="Times New Roman" panose="02020603050405020304" pitchFamily="18" charset="0"/>
              </a:rPr>
              <a:t>25 m. SVP 003 programos įvykdymas</a:t>
            </a:r>
            <a:endParaRPr lang="en-US" sz="1400" b="1" i="0" u="none" strike="noStrike" kern="1200" spc="0" baseline="0">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accent3">
                <a:lumMod val="60000"/>
                <a:lumOff val="40000"/>
              </a:schemeClr>
            </a:solidFill>
          </c:spPr>
          <c:dPt>
            <c:idx val="0"/>
            <c:bubble3D val="0"/>
            <c:spPr>
              <a:solidFill>
                <a:schemeClr val="bg1"/>
              </a:solidFill>
              <a:ln w="25400">
                <a:solidFill>
                  <a:schemeClr val="lt1"/>
                </a:solidFill>
              </a:ln>
              <a:effectLst/>
              <a:sp3d contourW="25400">
                <a:contourClr>
                  <a:schemeClr val="lt1"/>
                </a:contourClr>
              </a:sp3d>
            </c:spPr>
            <c:extLst>
              <c:ext xmlns:c16="http://schemas.microsoft.com/office/drawing/2014/chart" uri="{C3380CC4-5D6E-409C-BE32-E72D297353CC}">
                <c16:uniqueId val="{00000001-AAB2-4061-86CA-39471581C69A}"/>
              </c:ext>
            </c:extLst>
          </c:dPt>
          <c:dPt>
            <c:idx val="1"/>
            <c:bubble3D val="0"/>
            <c:explosion val="20"/>
            <c:spPr>
              <a:solidFill>
                <a:srgbClr val="00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AAB2-4061-86CA-39471581C69A}"/>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DBC-4F9B-BB20-E68523C8BE9C}"/>
              </c:ext>
            </c:extLst>
          </c:dPt>
          <c:dLbls>
            <c:dLbl>
              <c:idx val="1"/>
              <c:layout>
                <c:manualLayout>
                  <c:x val="-2.9991251093613298E-2"/>
                  <c:y val="1.939268008165645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B2-4061-86CA-39471581C69A}"/>
                </c:ext>
              </c:extLst>
            </c:dLbl>
            <c:dLbl>
              <c:idx val="2"/>
              <c:layout>
                <c:manualLayout>
                  <c:x val="1.7351268591426071E-3"/>
                  <c:y val="-7.670603674540682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BC-4F9B-BB20-E68523C8BE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t-LT"/>
              </a:p>
            </c:txPr>
            <c:showLegendKey val="0"/>
            <c:showVal val="0"/>
            <c:showCatName val="1"/>
            <c:showSerName val="0"/>
            <c:showPercent val="1"/>
            <c:showBubbleSize val="0"/>
            <c:showLeaderLines val="0"/>
            <c:extLst>
              <c:ext xmlns:c15="http://schemas.microsoft.com/office/drawing/2012/chart" uri="{CE6537A1-D6FC-4f65-9D91-7224C49458BB}"/>
            </c:extLst>
          </c:dLbls>
          <c:cat>
            <c:strRef>
              <c:f>Aprašymas!$B$19:$B$21</c:f>
              <c:strCache>
                <c:ptCount val="3"/>
                <c:pt idx="0">
                  <c:v>Faktiškai įvykdyta</c:v>
                </c:pt>
                <c:pt idx="1">
                  <c:v>Iš dalies įvykdyta</c:v>
                </c:pt>
                <c:pt idx="2">
                  <c:v>Neįvykdyta</c:v>
                </c:pt>
              </c:strCache>
            </c:strRef>
          </c:cat>
          <c:val>
            <c:numRef>
              <c:f>Aprašymas!$C$19:$C$21</c:f>
              <c:numCache>
                <c:formatCode>General</c:formatCode>
                <c:ptCount val="3"/>
                <c:pt idx="0">
                  <c:v>12</c:v>
                </c:pt>
                <c:pt idx="1">
                  <c:v>3</c:v>
                </c:pt>
                <c:pt idx="2">
                  <c:v>0</c:v>
                </c:pt>
              </c:numCache>
            </c:numRef>
          </c:val>
          <c:extLst>
            <c:ext xmlns:c16="http://schemas.microsoft.com/office/drawing/2014/chart" uri="{C3380CC4-5D6E-409C-BE32-E72D297353CC}">
              <c16:uniqueId val="{00000000-AAB2-4061-86CA-39471581C69A}"/>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581025</xdr:colOff>
      <xdr:row>15</xdr:row>
      <xdr:rowOff>166687</xdr:rowOff>
    </xdr:from>
    <xdr:to>
      <xdr:col>7</xdr:col>
      <xdr:colOff>352425</xdr:colOff>
      <xdr:row>30</xdr:row>
      <xdr:rowOff>61912</xdr:rowOff>
    </xdr:to>
    <xdr:graphicFrame macro="">
      <xdr:nvGraphicFramePr>
        <xdr:cNvPr id="3" name="Diagrama 2">
          <a:extLst>
            <a:ext uri="{FF2B5EF4-FFF2-40B4-BE49-F238E27FC236}">
              <a16:creationId xmlns:a16="http://schemas.microsoft.com/office/drawing/2014/main" id="{6E8E68C2-E392-04D3-FFCD-D0CF76D74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opLeftCell="A7" workbookViewId="0">
      <selection activeCell="A3" sqref="A3"/>
    </sheetView>
  </sheetViews>
  <sheetFormatPr defaultRowHeight="15" x14ac:dyDescent="0.25"/>
  <cols>
    <col min="2" max="2" width="17.140625" customWidth="1"/>
  </cols>
  <sheetData>
    <row r="1" spans="1:13" ht="15.75" x14ac:dyDescent="0.25">
      <c r="A1" s="164" t="s">
        <v>129</v>
      </c>
      <c r="B1" s="164"/>
      <c r="C1" s="164"/>
      <c r="D1" s="164"/>
      <c r="E1" s="164"/>
      <c r="F1" s="164"/>
      <c r="G1" s="164"/>
      <c r="H1" s="164"/>
      <c r="I1" s="164"/>
      <c r="J1" s="164"/>
      <c r="K1" s="164"/>
      <c r="L1" s="164"/>
      <c r="M1" s="85"/>
    </row>
    <row r="2" spans="1:13" ht="15.75" x14ac:dyDescent="0.25">
      <c r="A2" s="164" t="s">
        <v>122</v>
      </c>
      <c r="B2" s="164"/>
      <c r="C2" s="164"/>
      <c r="D2" s="164"/>
      <c r="E2" s="164"/>
      <c r="F2" s="164"/>
      <c r="G2" s="164"/>
      <c r="H2" s="164"/>
      <c r="I2" s="164"/>
      <c r="J2" s="164"/>
      <c r="K2" s="164"/>
      <c r="L2" s="164"/>
      <c r="M2" s="85"/>
    </row>
    <row r="3" spans="1:13" ht="15" customHeight="1" x14ac:dyDescent="0.25">
      <c r="A3" s="86"/>
      <c r="B3" s="86"/>
      <c r="C3" s="86"/>
      <c r="D3" s="86"/>
      <c r="E3" s="86"/>
      <c r="F3" s="86"/>
      <c r="G3" s="86"/>
      <c r="H3" s="86"/>
      <c r="I3" s="86"/>
      <c r="J3" s="86"/>
      <c r="K3" s="86"/>
      <c r="L3" s="86"/>
      <c r="M3" s="86"/>
    </row>
    <row r="4" spans="1:13" ht="15.75" x14ac:dyDescent="0.25">
      <c r="A4" s="165" t="s">
        <v>131</v>
      </c>
      <c r="B4" s="165"/>
      <c r="C4" s="165"/>
      <c r="D4" s="165"/>
      <c r="E4" s="165"/>
      <c r="F4" s="165"/>
      <c r="G4" s="165"/>
      <c r="H4" s="165"/>
      <c r="I4" s="165"/>
      <c r="J4" s="165"/>
      <c r="K4" s="165"/>
      <c r="L4" s="165"/>
      <c r="M4" s="87"/>
    </row>
    <row r="5" spans="1:13" ht="45" customHeight="1" x14ac:dyDescent="0.25">
      <c r="A5" s="161" t="s">
        <v>132</v>
      </c>
      <c r="B5" s="161"/>
      <c r="C5" s="161"/>
      <c r="D5" s="161"/>
      <c r="E5" s="161"/>
      <c r="F5" s="161"/>
      <c r="G5" s="161"/>
      <c r="H5" s="161"/>
      <c r="I5" s="161"/>
      <c r="J5" s="161"/>
      <c r="K5" s="161"/>
      <c r="L5" s="87"/>
      <c r="M5" s="87"/>
    </row>
    <row r="6" spans="1:13" ht="15.75" x14ac:dyDescent="0.25">
      <c r="A6" s="87"/>
      <c r="B6" s="87"/>
      <c r="C6" s="87"/>
      <c r="D6" s="87"/>
      <c r="E6" s="87"/>
      <c r="F6" s="87"/>
      <c r="G6" s="87"/>
      <c r="H6" s="87"/>
      <c r="I6" s="87"/>
      <c r="J6" s="87"/>
      <c r="K6" s="87"/>
      <c r="L6" s="87"/>
      <c r="M6" s="87"/>
    </row>
    <row r="7" spans="1:13" ht="15.75" x14ac:dyDescent="0.25">
      <c r="A7" s="166" t="s">
        <v>130</v>
      </c>
      <c r="B7" s="166"/>
      <c r="C7" s="166"/>
      <c r="D7" s="166"/>
      <c r="E7" s="166"/>
      <c r="F7" s="166"/>
      <c r="G7" s="166"/>
      <c r="H7" s="166"/>
      <c r="I7" s="166"/>
      <c r="J7" s="166"/>
      <c r="K7" s="166"/>
      <c r="L7" s="87"/>
      <c r="M7" s="87"/>
    </row>
    <row r="8" spans="1:13" ht="15.75" x14ac:dyDescent="0.25">
      <c r="A8" s="161" t="s">
        <v>123</v>
      </c>
      <c r="B8" s="161"/>
      <c r="C8" s="161"/>
      <c r="D8" s="161"/>
      <c r="E8" s="161"/>
      <c r="F8" s="161"/>
      <c r="G8" s="161"/>
      <c r="H8" s="161"/>
      <c r="I8" s="161"/>
      <c r="J8" s="161"/>
      <c r="K8" s="161"/>
      <c r="L8" s="87"/>
      <c r="M8" s="87"/>
    </row>
    <row r="9" spans="1:13" ht="15.75" x14ac:dyDescent="0.25">
      <c r="A9" s="161" t="s">
        <v>124</v>
      </c>
      <c r="B9" s="161"/>
      <c r="C9" s="161"/>
      <c r="D9" s="161"/>
      <c r="E9" s="161"/>
      <c r="F9" s="161"/>
      <c r="G9" s="161"/>
      <c r="H9" s="161"/>
      <c r="I9" s="161"/>
      <c r="J9" s="161"/>
      <c r="K9" s="161"/>
      <c r="L9" s="87"/>
      <c r="M9" s="87"/>
    </row>
    <row r="10" spans="1:13" ht="15.75" x14ac:dyDescent="0.25">
      <c r="A10" s="161" t="s">
        <v>125</v>
      </c>
      <c r="B10" s="161"/>
      <c r="C10" s="161"/>
      <c r="D10" s="161"/>
      <c r="E10" s="161"/>
      <c r="F10" s="161"/>
      <c r="G10" s="161"/>
      <c r="H10" s="161"/>
      <c r="I10" s="161"/>
      <c r="J10" s="161"/>
      <c r="K10" s="161"/>
      <c r="L10" s="87"/>
      <c r="M10" s="87"/>
    </row>
    <row r="11" spans="1:13" ht="15.75" x14ac:dyDescent="0.25">
      <c r="A11" s="87"/>
      <c r="B11" s="87"/>
      <c r="C11" s="87"/>
      <c r="D11" s="87"/>
      <c r="E11" s="87"/>
      <c r="F11" s="87"/>
      <c r="G11" s="87"/>
      <c r="H11" s="87"/>
      <c r="I11" s="87"/>
      <c r="J11" s="87"/>
      <c r="K11" s="87"/>
      <c r="L11" s="87"/>
      <c r="M11" s="87"/>
    </row>
    <row r="12" spans="1:13" ht="15.75" x14ac:dyDescent="0.25">
      <c r="A12" s="162" t="s">
        <v>135</v>
      </c>
      <c r="B12" s="162"/>
      <c r="C12" s="162"/>
      <c r="D12" s="162"/>
      <c r="E12" s="162"/>
      <c r="F12" s="162"/>
      <c r="G12" s="162"/>
      <c r="H12" s="162"/>
      <c r="I12" s="162"/>
      <c r="J12" s="162"/>
      <c r="K12" s="162"/>
      <c r="L12" s="162"/>
      <c r="M12" s="88"/>
    </row>
    <row r="13" spans="1:13" ht="15.75" x14ac:dyDescent="0.25">
      <c r="A13" s="162" t="s">
        <v>159</v>
      </c>
      <c r="B13" s="162"/>
      <c r="C13" s="162"/>
      <c r="D13" s="162"/>
      <c r="E13" s="162"/>
      <c r="F13" s="162"/>
      <c r="G13" s="162"/>
      <c r="H13" s="162"/>
      <c r="I13" s="162"/>
      <c r="J13" s="162"/>
      <c r="K13" s="162"/>
      <c r="L13" s="88"/>
      <c r="M13" s="88"/>
    </row>
    <row r="14" spans="1:13" ht="15.6" customHeight="1" x14ac:dyDescent="0.25">
      <c r="A14" s="163" t="s">
        <v>160</v>
      </c>
      <c r="B14" s="163"/>
      <c r="C14" s="163"/>
      <c r="D14" s="163"/>
      <c r="E14" s="163"/>
      <c r="F14" s="163"/>
      <c r="G14" s="163"/>
      <c r="H14" s="163"/>
      <c r="I14" s="89"/>
      <c r="J14" s="89"/>
      <c r="K14" s="89"/>
      <c r="L14" s="89"/>
      <c r="M14" s="90"/>
    </row>
    <row r="15" spans="1:13" ht="15.6" customHeight="1" x14ac:dyDescent="0.25">
      <c r="A15" s="163" t="s">
        <v>161</v>
      </c>
      <c r="B15" s="163"/>
      <c r="C15" s="163"/>
      <c r="D15" s="163"/>
      <c r="E15" s="163"/>
      <c r="F15" s="163"/>
      <c r="G15" s="163"/>
      <c r="H15" s="163"/>
      <c r="I15" s="89"/>
      <c r="J15" s="89"/>
      <c r="K15" s="89"/>
      <c r="L15" s="89"/>
      <c r="M15" s="90"/>
    </row>
    <row r="16" spans="1:13" ht="14.45" customHeight="1" x14ac:dyDescent="0.25">
      <c r="A16" s="160"/>
      <c r="B16" s="160"/>
      <c r="C16" s="160"/>
      <c r="D16" s="160"/>
      <c r="E16" s="91"/>
      <c r="F16" s="92"/>
      <c r="G16" s="92"/>
      <c r="H16" s="92"/>
      <c r="I16" s="92"/>
      <c r="J16" s="92"/>
      <c r="K16" s="92"/>
      <c r="L16" s="92"/>
      <c r="M16" s="92"/>
    </row>
    <row r="17" spans="1:13" x14ac:dyDescent="0.25">
      <c r="A17" s="93"/>
      <c r="B17" s="93"/>
      <c r="C17" s="93"/>
      <c r="D17" s="93"/>
      <c r="E17" s="93"/>
      <c r="F17" s="93"/>
      <c r="G17" s="93"/>
      <c r="H17" s="93"/>
      <c r="I17" s="93"/>
      <c r="J17" s="93"/>
      <c r="K17" s="93"/>
      <c r="L17" s="93"/>
      <c r="M17" s="93"/>
    </row>
    <row r="19" spans="1:13" x14ac:dyDescent="0.25">
      <c r="B19" t="s">
        <v>126</v>
      </c>
      <c r="C19" s="94">
        <v>12</v>
      </c>
    </row>
    <row r="20" spans="1:13" x14ac:dyDescent="0.25">
      <c r="B20" t="s">
        <v>127</v>
      </c>
      <c r="C20" s="94">
        <v>3</v>
      </c>
    </row>
    <row r="21" spans="1:13" x14ac:dyDescent="0.25">
      <c r="B21" t="s">
        <v>128</v>
      </c>
      <c r="C21" s="94">
        <v>0</v>
      </c>
    </row>
  </sheetData>
  <mergeCells count="13">
    <mergeCell ref="A8:K8"/>
    <mergeCell ref="A1:L1"/>
    <mergeCell ref="A2:L2"/>
    <mergeCell ref="A4:L4"/>
    <mergeCell ref="A5:K5"/>
    <mergeCell ref="A7:K7"/>
    <mergeCell ref="A16:D16"/>
    <mergeCell ref="A9:K9"/>
    <mergeCell ref="A10:K10"/>
    <mergeCell ref="A12:L12"/>
    <mergeCell ref="A13:K13"/>
    <mergeCell ref="A14:H14"/>
    <mergeCell ref="A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tabSelected="1" zoomScaleNormal="100" workbookViewId="0">
      <selection activeCell="A2" sqref="A2"/>
    </sheetView>
  </sheetViews>
  <sheetFormatPr defaultColWidth="9.140625" defaultRowHeight="15" x14ac:dyDescent="0.25"/>
  <cols>
    <col min="1" max="1" width="12.7109375" style="1" customWidth="1"/>
    <col min="2" max="2" width="50.7109375" style="1" customWidth="1"/>
    <col min="3" max="5" width="15.7109375" style="1" customWidth="1"/>
    <col min="6" max="6" width="8.140625" style="1" customWidth="1"/>
    <col min="7" max="7" width="50.7109375" style="1" customWidth="1"/>
    <col min="8" max="8" width="5.7109375" style="1" customWidth="1"/>
    <col min="9" max="10" width="9.28515625" style="1" customWidth="1"/>
    <col min="11" max="11" width="59.85546875" style="1" customWidth="1"/>
    <col min="12" max="12" width="9.140625" style="1" customWidth="1"/>
    <col min="13" max="16384" width="9.140625" style="1"/>
  </cols>
  <sheetData>
    <row r="1" spans="1:12" x14ac:dyDescent="0.25">
      <c r="B1" s="167" t="s">
        <v>116</v>
      </c>
      <c r="C1" s="167"/>
      <c r="D1" s="167"/>
      <c r="E1" s="167"/>
      <c r="F1" s="167"/>
      <c r="G1" s="167"/>
      <c r="I1" s="53"/>
      <c r="J1" s="53"/>
      <c r="K1" s="54"/>
    </row>
    <row r="2" spans="1:12" ht="15.75" thickBot="1" x14ac:dyDescent="0.3">
      <c r="I2" s="53"/>
      <c r="J2" s="53"/>
      <c r="K2" s="54"/>
    </row>
    <row r="3" spans="1:12" ht="15" customHeight="1" x14ac:dyDescent="0.25">
      <c r="A3" s="186" t="s">
        <v>112</v>
      </c>
      <c r="B3" s="189" t="s">
        <v>148</v>
      </c>
      <c r="C3" s="192" t="s">
        <v>117</v>
      </c>
      <c r="D3" s="192" t="s">
        <v>118</v>
      </c>
      <c r="E3" s="192" t="s">
        <v>119</v>
      </c>
      <c r="F3" s="168" t="s">
        <v>113</v>
      </c>
      <c r="G3" s="171" t="s">
        <v>114</v>
      </c>
      <c r="H3" s="172"/>
      <c r="I3" s="172"/>
      <c r="J3" s="173"/>
      <c r="K3" s="179" t="s">
        <v>147</v>
      </c>
    </row>
    <row r="4" spans="1:12" x14ac:dyDescent="0.25">
      <c r="A4" s="187"/>
      <c r="B4" s="190"/>
      <c r="C4" s="182"/>
      <c r="D4" s="182"/>
      <c r="E4" s="182"/>
      <c r="F4" s="169"/>
      <c r="G4" s="182" t="s">
        <v>0</v>
      </c>
      <c r="H4" s="182" t="s">
        <v>1</v>
      </c>
      <c r="I4" s="184" t="s">
        <v>120</v>
      </c>
      <c r="J4" s="185"/>
      <c r="K4" s="180"/>
    </row>
    <row r="5" spans="1:12" ht="46.5" customHeight="1" thickBot="1" x14ac:dyDescent="0.3">
      <c r="A5" s="188"/>
      <c r="B5" s="191"/>
      <c r="C5" s="183"/>
      <c r="D5" s="183"/>
      <c r="E5" s="183"/>
      <c r="F5" s="170"/>
      <c r="G5" s="183"/>
      <c r="H5" s="183"/>
      <c r="I5" s="55" t="s">
        <v>2</v>
      </c>
      <c r="J5" s="55" t="s">
        <v>115</v>
      </c>
      <c r="K5" s="181"/>
    </row>
    <row r="6" spans="1:12" ht="15.75" thickBot="1" x14ac:dyDescent="0.3">
      <c r="A6" s="2" t="s">
        <v>3</v>
      </c>
      <c r="B6" s="3" t="s">
        <v>4</v>
      </c>
      <c r="C6" s="4">
        <f>SUM(C7:C7)</f>
        <v>2766869.75</v>
      </c>
      <c r="D6" s="4">
        <f>SUM(D7:D7)</f>
        <v>2445676.79</v>
      </c>
      <c r="E6" s="4">
        <f>SUM(E7:E7)</f>
        <v>1902256.77</v>
      </c>
      <c r="F6" s="64">
        <f>E6*100/D6</f>
        <v>77.780382828100514</v>
      </c>
      <c r="G6" s="6"/>
      <c r="H6" s="7"/>
      <c r="I6" s="5"/>
      <c r="J6" s="5"/>
      <c r="K6" s="8"/>
    </row>
    <row r="7" spans="1:12" ht="30.75" thickBot="1" x14ac:dyDescent="0.3">
      <c r="A7" s="9" t="s">
        <v>5</v>
      </c>
      <c r="B7" s="10" t="s">
        <v>6</v>
      </c>
      <c r="C7" s="11">
        <f>C8+C26</f>
        <v>2766869.75</v>
      </c>
      <c r="D7" s="11">
        <f>D8+D26</f>
        <v>2445676.79</v>
      </c>
      <c r="E7" s="11">
        <f>E8+E26</f>
        <v>1902256.77</v>
      </c>
      <c r="F7" s="65">
        <f>E7*100/D7</f>
        <v>77.780382828100514</v>
      </c>
      <c r="G7" s="13"/>
      <c r="H7" s="14"/>
      <c r="I7" s="12"/>
      <c r="J7" s="12"/>
      <c r="K7" s="51"/>
    </row>
    <row r="8" spans="1:12" ht="60" x14ac:dyDescent="0.25">
      <c r="A8" s="37" t="s">
        <v>7</v>
      </c>
      <c r="B8" s="38" t="s">
        <v>8</v>
      </c>
      <c r="C8" s="39">
        <f>C14+C17+C19+C21+C22+C23+C24+C25</f>
        <v>1994361.66</v>
      </c>
      <c r="D8" s="39">
        <f>D14+D17+D19+D21+D22+D23+D24+D25</f>
        <v>1684694.28</v>
      </c>
      <c r="E8" s="39">
        <f>E14+E17+E19+E21+E22+E23+E24+E25</f>
        <v>1176495.56</v>
      </c>
      <c r="F8" s="66">
        <f>E8*100/D8</f>
        <v>69.834365437508339</v>
      </c>
      <c r="G8" s="40" t="s">
        <v>104</v>
      </c>
      <c r="H8" s="41" t="s">
        <v>110</v>
      </c>
      <c r="I8" s="66">
        <v>36</v>
      </c>
      <c r="J8" s="121">
        <v>47</v>
      </c>
      <c r="K8" s="122" t="s">
        <v>152</v>
      </c>
      <c r="L8" s="123"/>
    </row>
    <row r="9" spans="1:12" ht="60" x14ac:dyDescent="0.25">
      <c r="A9" s="47"/>
      <c r="B9" s="47"/>
      <c r="C9" s="48"/>
      <c r="D9" s="48"/>
      <c r="E9" s="48"/>
      <c r="F9" s="67"/>
      <c r="G9" s="49" t="s">
        <v>105</v>
      </c>
      <c r="H9" s="50" t="s">
        <v>66</v>
      </c>
      <c r="I9" s="67">
        <v>24</v>
      </c>
      <c r="J9" s="119">
        <v>36</v>
      </c>
      <c r="K9" s="120" t="s">
        <v>149</v>
      </c>
    </row>
    <row r="10" spans="1:12" ht="45" customHeight="1" x14ac:dyDescent="0.25">
      <c r="A10" s="47"/>
      <c r="B10" s="47"/>
      <c r="C10" s="48"/>
      <c r="D10" s="48"/>
      <c r="E10" s="48"/>
      <c r="F10" s="67"/>
      <c r="G10" s="49" t="s">
        <v>106</v>
      </c>
      <c r="H10" s="50" t="s">
        <v>66</v>
      </c>
      <c r="I10" s="67">
        <v>41</v>
      </c>
      <c r="J10" s="119">
        <v>181</v>
      </c>
      <c r="K10" s="120" t="s">
        <v>138</v>
      </c>
    </row>
    <row r="11" spans="1:12" ht="60" x14ac:dyDescent="0.25">
      <c r="A11" s="47"/>
      <c r="B11" s="47"/>
      <c r="C11" s="48"/>
      <c r="D11" s="48"/>
      <c r="E11" s="48"/>
      <c r="F11" s="67"/>
      <c r="G11" s="49" t="s">
        <v>107</v>
      </c>
      <c r="H11" s="50" t="s">
        <v>66</v>
      </c>
      <c r="I11" s="67">
        <v>1408</v>
      </c>
      <c r="J11" s="100">
        <v>1049</v>
      </c>
      <c r="K11" s="97" t="s">
        <v>151</v>
      </c>
    </row>
    <row r="12" spans="1:12" ht="45" x14ac:dyDescent="0.25">
      <c r="A12" s="47"/>
      <c r="B12" s="47"/>
      <c r="C12" s="48"/>
      <c r="D12" s="48"/>
      <c r="E12" s="48"/>
      <c r="F12" s="67"/>
      <c r="G12" s="49" t="s">
        <v>108</v>
      </c>
      <c r="H12" s="50" t="s">
        <v>32</v>
      </c>
      <c r="I12" s="67">
        <v>11.25</v>
      </c>
      <c r="J12" s="52">
        <v>13.56</v>
      </c>
      <c r="K12" s="97" t="s">
        <v>134</v>
      </c>
    </row>
    <row r="13" spans="1:12" ht="45.75" thickBot="1" x14ac:dyDescent="0.3">
      <c r="A13" s="42"/>
      <c r="B13" s="43"/>
      <c r="C13" s="44"/>
      <c r="D13" s="44"/>
      <c r="E13" s="44"/>
      <c r="F13" s="68"/>
      <c r="G13" s="45" t="s">
        <v>109</v>
      </c>
      <c r="H13" s="46" t="s">
        <v>11</v>
      </c>
      <c r="I13" s="68">
        <v>681</v>
      </c>
      <c r="J13" s="98">
        <v>619.5</v>
      </c>
      <c r="K13" s="103" t="s">
        <v>153</v>
      </c>
    </row>
    <row r="14" spans="1:12" ht="45" customHeight="1" x14ac:dyDescent="0.25">
      <c r="A14" s="21" t="s">
        <v>9</v>
      </c>
      <c r="B14" s="22" t="s">
        <v>10</v>
      </c>
      <c r="C14" s="23">
        <f>SUM(C15:C16)+206545</f>
        <v>206545</v>
      </c>
      <c r="D14" s="23">
        <f>SUM(D15:D16)+209835.58</f>
        <v>209835.58</v>
      </c>
      <c r="E14" s="23">
        <f>SUM(E15:E16)+198087.04</f>
        <v>198087.04000000001</v>
      </c>
      <c r="F14" s="69">
        <f>E14*100/D14</f>
        <v>94.40107344998404</v>
      </c>
      <c r="G14" s="25" t="s">
        <v>137</v>
      </c>
      <c r="H14" s="26" t="s">
        <v>11</v>
      </c>
      <c r="I14" s="24" t="s">
        <v>12</v>
      </c>
      <c r="J14" s="102">
        <v>6</v>
      </c>
      <c r="K14" s="115" t="s">
        <v>154</v>
      </c>
      <c r="L14" s="124"/>
    </row>
    <row r="15" spans="1:12" ht="45" customHeight="1" x14ac:dyDescent="0.25">
      <c r="A15" s="28"/>
      <c r="B15" s="29"/>
      <c r="C15" s="30">
        <v>0</v>
      </c>
      <c r="D15" s="30">
        <v>0</v>
      </c>
      <c r="E15" s="30">
        <v>0</v>
      </c>
      <c r="F15" s="70"/>
      <c r="G15" s="32" t="s">
        <v>121</v>
      </c>
      <c r="H15" s="33" t="s">
        <v>11</v>
      </c>
      <c r="I15" s="31" t="s">
        <v>14</v>
      </c>
      <c r="J15" s="104">
        <v>6</v>
      </c>
      <c r="K15" s="115" t="s">
        <v>154</v>
      </c>
      <c r="L15" s="124"/>
    </row>
    <row r="16" spans="1:12" ht="45.75" thickBot="1" x14ac:dyDescent="0.3">
      <c r="A16" s="28"/>
      <c r="B16" s="29"/>
      <c r="C16" s="30">
        <v>0</v>
      </c>
      <c r="D16" s="30">
        <v>0</v>
      </c>
      <c r="E16" s="30">
        <v>0</v>
      </c>
      <c r="F16" s="70"/>
      <c r="G16" s="32" t="s">
        <v>15</v>
      </c>
      <c r="H16" s="33" t="s">
        <v>11</v>
      </c>
      <c r="I16" s="31" t="s">
        <v>16</v>
      </c>
      <c r="J16" s="104">
        <v>85</v>
      </c>
      <c r="K16" s="34"/>
    </row>
    <row r="17" spans="1:11" ht="30" x14ac:dyDescent="0.25">
      <c r="A17" s="21" t="s">
        <v>17</v>
      </c>
      <c r="B17" s="22" t="s">
        <v>18</v>
      </c>
      <c r="C17" s="23">
        <f>SUM(C18:C18)+12000</f>
        <v>12000</v>
      </c>
      <c r="D17" s="23">
        <f>SUM(D18:D18)+9605.03</f>
        <v>9605.0300000000007</v>
      </c>
      <c r="E17" s="23">
        <f>SUM(E18:E18)+9605.03</f>
        <v>9605.0300000000007</v>
      </c>
      <c r="F17" s="69">
        <f>E17*100/D17</f>
        <v>100</v>
      </c>
      <c r="G17" s="25" t="s">
        <v>19</v>
      </c>
      <c r="H17" s="26" t="s">
        <v>20</v>
      </c>
      <c r="I17" s="69">
        <v>9025</v>
      </c>
      <c r="J17" s="102">
        <v>7350</v>
      </c>
      <c r="K17" s="118" t="s">
        <v>139</v>
      </c>
    </row>
    <row r="18" spans="1:11" ht="15.75" thickBot="1" x14ac:dyDescent="0.3">
      <c r="A18" s="28"/>
      <c r="B18" s="29"/>
      <c r="C18" s="30">
        <v>0</v>
      </c>
      <c r="D18" s="30">
        <v>0</v>
      </c>
      <c r="E18" s="30">
        <v>0</v>
      </c>
      <c r="F18" s="70"/>
      <c r="G18" s="32" t="s">
        <v>21</v>
      </c>
      <c r="H18" s="33" t="s">
        <v>22</v>
      </c>
      <c r="I18" s="99">
        <v>1535</v>
      </c>
      <c r="J18" s="104">
        <v>1220</v>
      </c>
      <c r="K18" s="117" t="s">
        <v>139</v>
      </c>
    </row>
    <row r="19" spans="1:11" ht="30" x14ac:dyDescent="0.25">
      <c r="A19" s="21" t="s">
        <v>23</v>
      </c>
      <c r="B19" s="22" t="s">
        <v>24</v>
      </c>
      <c r="C19" s="23">
        <f>SUM(C20:C20)+385203.22</f>
        <v>385203.22</v>
      </c>
      <c r="D19" s="23">
        <f>SUM(D20:D20)+457603.22</f>
        <v>457603.22</v>
      </c>
      <c r="E19" s="23">
        <f>SUM(E20:E20)+450972.65</f>
        <v>450972.65</v>
      </c>
      <c r="F19" s="116">
        <f>E19*100/D19</f>
        <v>98.55102199674208</v>
      </c>
      <c r="G19" s="25" t="s">
        <v>25</v>
      </c>
      <c r="H19" s="26" t="s">
        <v>11</v>
      </c>
      <c r="I19" s="101" t="s">
        <v>26</v>
      </c>
      <c r="J19" s="102">
        <v>2</v>
      </c>
      <c r="K19" s="96" t="s">
        <v>140</v>
      </c>
    </row>
    <row r="20" spans="1:11" ht="60" customHeight="1" thickBot="1" x14ac:dyDescent="0.3">
      <c r="A20" s="28"/>
      <c r="B20" s="29"/>
      <c r="C20" s="30">
        <v>0</v>
      </c>
      <c r="D20" s="30">
        <v>0</v>
      </c>
      <c r="E20" s="30">
        <v>0</v>
      </c>
      <c r="F20" s="70"/>
      <c r="G20" s="32" t="s">
        <v>27</v>
      </c>
      <c r="H20" s="33" t="s">
        <v>11</v>
      </c>
      <c r="I20" s="31" t="s">
        <v>28</v>
      </c>
      <c r="J20" s="104">
        <v>3</v>
      </c>
      <c r="K20" s="95" t="s">
        <v>155</v>
      </c>
    </row>
    <row r="21" spans="1:11" ht="75" customHeight="1" thickBot="1" x14ac:dyDescent="0.3">
      <c r="A21" s="21" t="s">
        <v>29</v>
      </c>
      <c r="B21" s="22" t="s">
        <v>30</v>
      </c>
      <c r="C21" s="35">
        <v>639800</v>
      </c>
      <c r="D21" s="35">
        <v>455865.52</v>
      </c>
      <c r="E21" s="35">
        <v>217459.25</v>
      </c>
      <c r="F21" s="69">
        <f>E21*100/D21</f>
        <v>47.702500070634862</v>
      </c>
      <c r="G21" s="25" t="s">
        <v>31</v>
      </c>
      <c r="H21" s="26" t="s">
        <v>32</v>
      </c>
      <c r="I21" s="24" t="s">
        <v>33</v>
      </c>
      <c r="J21" s="102">
        <v>100</v>
      </c>
      <c r="K21" s="96" t="s">
        <v>144</v>
      </c>
    </row>
    <row r="22" spans="1:11" ht="45.75" thickBot="1" x14ac:dyDescent="0.3">
      <c r="A22" s="125" t="s">
        <v>35</v>
      </c>
      <c r="B22" s="126" t="s">
        <v>36</v>
      </c>
      <c r="C22" s="127">
        <v>506613.44</v>
      </c>
      <c r="D22" s="127">
        <v>419896.43</v>
      </c>
      <c r="E22" s="127">
        <v>178496.1</v>
      </c>
      <c r="F22" s="128">
        <f t="shared" ref="F22:F25" si="0">E22*100/D22</f>
        <v>42.509554082181644</v>
      </c>
      <c r="G22" s="129" t="s">
        <v>31</v>
      </c>
      <c r="H22" s="130" t="s">
        <v>32</v>
      </c>
      <c r="I22" s="131" t="s">
        <v>37</v>
      </c>
      <c r="J22" s="128">
        <v>24</v>
      </c>
      <c r="K22" s="132" t="s">
        <v>141</v>
      </c>
    </row>
    <row r="23" spans="1:11" ht="62.25" customHeight="1" thickBot="1" x14ac:dyDescent="0.3">
      <c r="A23" s="133" t="s">
        <v>38</v>
      </c>
      <c r="B23" s="134" t="s">
        <v>39</v>
      </c>
      <c r="C23" s="135">
        <v>35200</v>
      </c>
      <c r="D23" s="135">
        <v>10000</v>
      </c>
      <c r="E23" s="135">
        <v>0</v>
      </c>
      <c r="F23" s="136">
        <f t="shared" si="0"/>
        <v>0</v>
      </c>
      <c r="G23" s="137" t="s">
        <v>31</v>
      </c>
      <c r="H23" s="138" t="s">
        <v>32</v>
      </c>
      <c r="I23" s="139" t="s">
        <v>34</v>
      </c>
      <c r="J23" s="136">
        <v>0</v>
      </c>
      <c r="K23" s="140" t="s">
        <v>150</v>
      </c>
    </row>
    <row r="24" spans="1:11" ht="30.75" thickBot="1" x14ac:dyDescent="0.3">
      <c r="A24" s="21" t="s">
        <v>40</v>
      </c>
      <c r="B24" s="22" t="s">
        <v>41</v>
      </c>
      <c r="C24" s="35">
        <v>76600</v>
      </c>
      <c r="D24" s="35">
        <v>57166.14</v>
      </c>
      <c r="E24" s="35">
        <v>57166.14</v>
      </c>
      <c r="F24" s="69">
        <f t="shared" si="0"/>
        <v>100</v>
      </c>
      <c r="G24" s="25" t="s">
        <v>31</v>
      </c>
      <c r="H24" s="26" t="s">
        <v>32</v>
      </c>
      <c r="I24" s="24" t="s">
        <v>13</v>
      </c>
      <c r="J24" s="102">
        <v>15</v>
      </c>
      <c r="K24" s="27"/>
    </row>
    <row r="25" spans="1:11" ht="45" customHeight="1" thickBot="1" x14ac:dyDescent="0.3">
      <c r="A25" s="21" t="s">
        <v>42</v>
      </c>
      <c r="B25" s="22" t="s">
        <v>103</v>
      </c>
      <c r="C25" s="35">
        <v>132400</v>
      </c>
      <c r="D25" s="35">
        <v>64722.36</v>
      </c>
      <c r="E25" s="35">
        <v>64709.35</v>
      </c>
      <c r="F25" s="69">
        <f t="shared" si="0"/>
        <v>99.979898755236988</v>
      </c>
      <c r="G25" s="25" t="s">
        <v>31</v>
      </c>
      <c r="H25" s="26" t="s">
        <v>32</v>
      </c>
      <c r="I25" s="24" t="s">
        <v>14</v>
      </c>
      <c r="J25" s="102">
        <v>10</v>
      </c>
      <c r="K25" s="96" t="s">
        <v>133</v>
      </c>
    </row>
    <row r="26" spans="1:11" ht="15.75" thickBot="1" x14ac:dyDescent="0.3">
      <c r="A26" s="15" t="s">
        <v>43</v>
      </c>
      <c r="B26" s="16" t="s">
        <v>44</v>
      </c>
      <c r="C26" s="17">
        <f>C27+C28+C29+C30+C31+C35+C36</f>
        <v>772508.09</v>
      </c>
      <c r="D26" s="17">
        <f>D27+D28+D29+D30+D31+D35+D36</f>
        <v>760982.51</v>
      </c>
      <c r="E26" s="17">
        <f>E27+E28+E29+E30+E31+E35+E36</f>
        <v>725761.21</v>
      </c>
      <c r="F26" s="71">
        <f>E26*100/D26</f>
        <v>95.371601904490547</v>
      </c>
      <c r="G26" s="18" t="s">
        <v>111</v>
      </c>
      <c r="H26" s="19" t="s">
        <v>11</v>
      </c>
      <c r="I26" s="84">
        <v>0</v>
      </c>
      <c r="J26" s="71">
        <v>0</v>
      </c>
      <c r="K26" s="20"/>
    </row>
    <row r="27" spans="1:11" ht="30.75" thickBot="1" x14ac:dyDescent="0.3">
      <c r="A27" s="21" t="s">
        <v>45</v>
      </c>
      <c r="B27" s="22" t="s">
        <v>46</v>
      </c>
      <c r="C27" s="35">
        <v>40442</v>
      </c>
      <c r="D27" s="35">
        <v>40442</v>
      </c>
      <c r="E27" s="35">
        <v>40442</v>
      </c>
      <c r="F27" s="69">
        <f>E27*100/D27</f>
        <v>100</v>
      </c>
      <c r="G27" s="25" t="s">
        <v>47</v>
      </c>
      <c r="H27" s="26" t="s">
        <v>11</v>
      </c>
      <c r="I27" s="24" t="s">
        <v>48</v>
      </c>
      <c r="J27" s="102">
        <v>26</v>
      </c>
      <c r="K27" s="96" t="s">
        <v>136</v>
      </c>
    </row>
    <row r="28" spans="1:11" ht="30.75" thickBot="1" x14ac:dyDescent="0.3">
      <c r="A28" s="21" t="s">
        <v>49</v>
      </c>
      <c r="B28" s="22" t="s">
        <v>50</v>
      </c>
      <c r="C28" s="35">
        <v>2100</v>
      </c>
      <c r="D28" s="35">
        <v>2504.39</v>
      </c>
      <c r="E28" s="35">
        <v>2488.7399999999998</v>
      </c>
      <c r="F28" s="69">
        <f t="shared" ref="F28:F31" si="1">E28*100/D28</f>
        <v>99.37509732909011</v>
      </c>
      <c r="G28" s="25" t="s">
        <v>51</v>
      </c>
      <c r="H28" s="26" t="s">
        <v>11</v>
      </c>
      <c r="I28" s="24" t="s">
        <v>52</v>
      </c>
      <c r="J28" s="102">
        <v>2</v>
      </c>
      <c r="K28" s="27"/>
    </row>
    <row r="29" spans="1:11" ht="30.75" thickBot="1" x14ac:dyDescent="0.3">
      <c r="A29" s="21" t="s">
        <v>53</v>
      </c>
      <c r="B29" s="22" t="s">
        <v>54</v>
      </c>
      <c r="C29" s="35">
        <v>10000</v>
      </c>
      <c r="D29" s="35">
        <v>10000</v>
      </c>
      <c r="E29" s="35">
        <v>10000</v>
      </c>
      <c r="F29" s="69">
        <f t="shared" si="1"/>
        <v>100</v>
      </c>
      <c r="G29" s="25" t="s">
        <v>55</v>
      </c>
      <c r="H29" s="26" t="s">
        <v>32</v>
      </c>
      <c r="I29" s="114" t="s">
        <v>56</v>
      </c>
      <c r="J29" s="102">
        <v>117</v>
      </c>
      <c r="K29" s="96" t="s">
        <v>142</v>
      </c>
    </row>
    <row r="30" spans="1:11" ht="45.75" thickBot="1" x14ac:dyDescent="0.3">
      <c r="A30" s="21" t="s">
        <v>57</v>
      </c>
      <c r="B30" s="22" t="s">
        <v>58</v>
      </c>
      <c r="C30" s="35">
        <v>334960</v>
      </c>
      <c r="D30" s="35">
        <v>334960</v>
      </c>
      <c r="E30" s="35">
        <v>334444.05</v>
      </c>
      <c r="F30" s="69">
        <f t="shared" si="1"/>
        <v>99.845966682588966</v>
      </c>
      <c r="G30" s="25" t="s">
        <v>59</v>
      </c>
      <c r="H30" s="26" t="s">
        <v>11</v>
      </c>
      <c r="I30" s="24" t="s">
        <v>60</v>
      </c>
      <c r="J30" s="102">
        <v>474</v>
      </c>
      <c r="K30" s="96" t="s">
        <v>156</v>
      </c>
    </row>
    <row r="31" spans="1:11" ht="30" customHeight="1" x14ac:dyDescent="0.25">
      <c r="A31" s="21" t="s">
        <v>61</v>
      </c>
      <c r="B31" s="22" t="s">
        <v>62</v>
      </c>
      <c r="C31" s="23">
        <f>SUM(C32:C34)+194066.09</f>
        <v>194066.09</v>
      </c>
      <c r="D31" s="23">
        <f>SUM(D32:D34)+216116.07</f>
        <v>216116.07</v>
      </c>
      <c r="E31" s="23">
        <f>SUM(E32:E34)+200915.12</f>
        <v>200915.12</v>
      </c>
      <c r="F31" s="116">
        <f t="shared" si="1"/>
        <v>92.966302783499629</v>
      </c>
      <c r="G31" s="25" t="s">
        <v>63</v>
      </c>
      <c r="H31" s="26" t="s">
        <v>11</v>
      </c>
      <c r="I31" s="24" t="s">
        <v>64</v>
      </c>
      <c r="J31" s="102">
        <v>50</v>
      </c>
      <c r="K31" s="176" t="s">
        <v>145</v>
      </c>
    </row>
    <row r="32" spans="1:11" ht="30" x14ac:dyDescent="0.25">
      <c r="A32" s="28"/>
      <c r="B32" s="29"/>
      <c r="C32" s="30">
        <v>0</v>
      </c>
      <c r="D32" s="30">
        <v>0</v>
      </c>
      <c r="E32" s="30">
        <v>0</v>
      </c>
      <c r="F32" s="70"/>
      <c r="G32" s="32" t="s">
        <v>65</v>
      </c>
      <c r="H32" s="33" t="s">
        <v>66</v>
      </c>
      <c r="I32" s="31" t="s">
        <v>48</v>
      </c>
      <c r="J32" s="104">
        <v>20</v>
      </c>
      <c r="K32" s="177"/>
    </row>
    <row r="33" spans="1:11" ht="30" x14ac:dyDescent="0.25">
      <c r="A33" s="28"/>
      <c r="B33" s="29"/>
      <c r="C33" s="30">
        <v>0</v>
      </c>
      <c r="D33" s="30">
        <v>0</v>
      </c>
      <c r="E33" s="30">
        <v>0</v>
      </c>
      <c r="F33" s="70"/>
      <c r="G33" s="32" t="s">
        <v>67</v>
      </c>
      <c r="H33" s="33" t="s">
        <v>66</v>
      </c>
      <c r="I33" s="31" t="s">
        <v>14</v>
      </c>
      <c r="J33" s="104">
        <v>10</v>
      </c>
      <c r="K33" s="177"/>
    </row>
    <row r="34" spans="1:11" ht="30.75" thickBot="1" x14ac:dyDescent="0.3">
      <c r="A34" s="28"/>
      <c r="B34" s="29"/>
      <c r="C34" s="30">
        <v>0</v>
      </c>
      <c r="D34" s="30">
        <v>0</v>
      </c>
      <c r="E34" s="30">
        <v>0</v>
      </c>
      <c r="F34" s="70"/>
      <c r="G34" s="32" t="s">
        <v>68</v>
      </c>
      <c r="H34" s="33" t="s">
        <v>66</v>
      </c>
      <c r="I34" s="31" t="s">
        <v>48</v>
      </c>
      <c r="J34" s="104">
        <v>20</v>
      </c>
      <c r="K34" s="178"/>
    </row>
    <row r="35" spans="1:11" ht="60.75" thickBot="1" x14ac:dyDescent="0.3">
      <c r="A35" s="21" t="s">
        <v>69</v>
      </c>
      <c r="B35" s="22" t="s">
        <v>70</v>
      </c>
      <c r="C35" s="35">
        <v>107060</v>
      </c>
      <c r="D35" s="35">
        <v>107060</v>
      </c>
      <c r="E35" s="35">
        <v>107060</v>
      </c>
      <c r="F35" s="69">
        <f>E35*100/D35</f>
        <v>100</v>
      </c>
      <c r="G35" s="25" t="s">
        <v>71</v>
      </c>
      <c r="H35" s="26" t="s">
        <v>11</v>
      </c>
      <c r="I35" s="24" t="s">
        <v>72</v>
      </c>
      <c r="J35" s="102">
        <v>1657</v>
      </c>
      <c r="K35" s="96" t="s">
        <v>143</v>
      </c>
    </row>
    <row r="36" spans="1:11" ht="45" x14ac:dyDescent="0.25">
      <c r="A36" s="125" t="s">
        <v>73</v>
      </c>
      <c r="B36" s="126" t="s">
        <v>74</v>
      </c>
      <c r="C36" s="141">
        <f>SUM(C37:C39)+83880</f>
        <v>83880</v>
      </c>
      <c r="D36" s="141">
        <f>SUM(D37:D39)+49900.05</f>
        <v>49900.05</v>
      </c>
      <c r="E36" s="141">
        <f>SUM(E37:E39)+30411.3</f>
        <v>30411.3</v>
      </c>
      <c r="F36" s="128">
        <f>E36*100/D36</f>
        <v>60.944427911394875</v>
      </c>
      <c r="G36" s="129" t="s">
        <v>75</v>
      </c>
      <c r="H36" s="130" t="s">
        <v>32</v>
      </c>
      <c r="I36" s="131" t="s">
        <v>76</v>
      </c>
      <c r="J36" s="136">
        <v>10</v>
      </c>
      <c r="K36" s="174" t="s">
        <v>157</v>
      </c>
    </row>
    <row r="37" spans="1:11" ht="30" x14ac:dyDescent="0.25">
      <c r="A37" s="142"/>
      <c r="B37" s="143"/>
      <c r="C37" s="144">
        <v>0</v>
      </c>
      <c r="D37" s="144">
        <v>0</v>
      </c>
      <c r="E37" s="144">
        <v>0</v>
      </c>
      <c r="F37" s="145"/>
      <c r="G37" s="146" t="s">
        <v>77</v>
      </c>
      <c r="H37" s="147" t="s">
        <v>66</v>
      </c>
      <c r="I37" s="145" t="s">
        <v>78</v>
      </c>
      <c r="J37" s="148">
        <v>93</v>
      </c>
      <c r="K37" s="175"/>
    </row>
    <row r="38" spans="1:11" ht="30" x14ac:dyDescent="0.25">
      <c r="A38" s="142"/>
      <c r="B38" s="143"/>
      <c r="C38" s="144">
        <v>0</v>
      </c>
      <c r="D38" s="144">
        <v>0</v>
      </c>
      <c r="E38" s="144">
        <v>0</v>
      </c>
      <c r="F38" s="145"/>
      <c r="G38" s="146" t="s">
        <v>79</v>
      </c>
      <c r="H38" s="147" t="s">
        <v>32</v>
      </c>
      <c r="I38" s="145" t="s">
        <v>80</v>
      </c>
      <c r="J38" s="149">
        <v>25</v>
      </c>
      <c r="K38" s="150" t="s">
        <v>158</v>
      </c>
    </row>
    <row r="39" spans="1:11" ht="45.75" thickBot="1" x14ac:dyDescent="0.3">
      <c r="A39" s="151"/>
      <c r="B39" s="152"/>
      <c r="C39" s="153">
        <v>0</v>
      </c>
      <c r="D39" s="153">
        <v>0</v>
      </c>
      <c r="E39" s="153">
        <v>0</v>
      </c>
      <c r="F39" s="154"/>
      <c r="G39" s="155" t="s">
        <v>81</v>
      </c>
      <c r="H39" s="156" t="s">
        <v>11</v>
      </c>
      <c r="I39" s="157" t="s">
        <v>26</v>
      </c>
      <c r="J39" s="158">
        <v>0</v>
      </c>
      <c r="K39" s="159" t="s">
        <v>146</v>
      </c>
    </row>
    <row r="40" spans="1:11" x14ac:dyDescent="0.25">
      <c r="A40" s="112"/>
      <c r="B40" s="78" t="s">
        <v>82</v>
      </c>
      <c r="C40" s="79">
        <f>C41+C43+C46+C49+C51+C53</f>
        <v>2173576.31</v>
      </c>
      <c r="D40" s="79">
        <f>D41+D43+D46+D49+D51+D53</f>
        <v>1938030.33</v>
      </c>
      <c r="E40" s="79">
        <f>E41+E43+E46+E49+E51+E53</f>
        <v>1660712.07</v>
      </c>
      <c r="F40" s="105">
        <f>E40*100/D40</f>
        <v>85.69071620256841</v>
      </c>
    </row>
    <row r="41" spans="1:11" ht="30" x14ac:dyDescent="0.25">
      <c r="A41" s="80"/>
      <c r="B41" s="29" t="s">
        <v>83</v>
      </c>
      <c r="C41" s="36">
        <f>SUM(C42:C42)</f>
        <v>633863</v>
      </c>
      <c r="D41" s="36">
        <f>SUM(D42:D42)</f>
        <v>694263</v>
      </c>
      <c r="E41" s="72">
        <f>SUM(E42:E42)</f>
        <v>674179.06</v>
      </c>
      <c r="F41" s="106">
        <f t="shared" ref="F41:F60" si="2">E41*100/D41</f>
        <v>97.10715679792817</v>
      </c>
    </row>
    <row r="42" spans="1:11" hidden="1" x14ac:dyDescent="0.25">
      <c r="A42" s="80"/>
      <c r="B42" s="29" t="s">
        <v>84</v>
      </c>
      <c r="C42" s="30">
        <v>633863</v>
      </c>
      <c r="D42" s="30">
        <v>694263</v>
      </c>
      <c r="E42" s="73">
        <v>674179.06</v>
      </c>
      <c r="F42" s="106">
        <f t="shared" si="2"/>
        <v>97.10715679792817</v>
      </c>
    </row>
    <row r="43" spans="1:11" x14ac:dyDescent="0.25">
      <c r="A43" s="80"/>
      <c r="B43" s="29" t="s">
        <v>85</v>
      </c>
      <c r="C43" s="36">
        <f>SUM(C44:C45)</f>
        <v>603220</v>
      </c>
      <c r="D43" s="36">
        <f>SUM(D44:D45)</f>
        <v>590558.42000000004</v>
      </c>
      <c r="E43" s="72">
        <f>SUM(E44:E45)</f>
        <v>524846.80000000005</v>
      </c>
      <c r="F43" s="106">
        <f t="shared" si="2"/>
        <v>88.872968740332254</v>
      </c>
    </row>
    <row r="44" spans="1:11" hidden="1" x14ac:dyDescent="0.25">
      <c r="A44" s="80"/>
      <c r="B44" s="29" t="s">
        <v>86</v>
      </c>
      <c r="C44" s="30">
        <v>109800</v>
      </c>
      <c r="D44" s="30">
        <v>97138.42</v>
      </c>
      <c r="E44" s="73">
        <v>31426.799999999999</v>
      </c>
      <c r="F44" s="106">
        <f t="shared" si="2"/>
        <v>32.352595399431038</v>
      </c>
    </row>
    <row r="45" spans="1:11" ht="30" hidden="1" x14ac:dyDescent="0.25">
      <c r="A45" s="80"/>
      <c r="B45" s="29" t="s">
        <v>87</v>
      </c>
      <c r="C45" s="30">
        <v>493420</v>
      </c>
      <c r="D45" s="30">
        <v>493420</v>
      </c>
      <c r="E45" s="73">
        <v>493420</v>
      </c>
      <c r="F45" s="106">
        <f t="shared" si="2"/>
        <v>100</v>
      </c>
    </row>
    <row r="46" spans="1:11" x14ac:dyDescent="0.25">
      <c r="A46" s="80"/>
      <c r="B46" s="29" t="s">
        <v>88</v>
      </c>
      <c r="C46" s="36">
        <f>SUM(C47:C48)</f>
        <v>140542</v>
      </c>
      <c r="D46" s="36">
        <f>SUM(D47:D48)</f>
        <v>140842</v>
      </c>
      <c r="E46" s="72">
        <f>SUM(E47:E48)</f>
        <v>132026.96</v>
      </c>
      <c r="F46" s="106">
        <f t="shared" si="2"/>
        <v>93.741185157836441</v>
      </c>
    </row>
    <row r="47" spans="1:11" hidden="1" x14ac:dyDescent="0.25">
      <c r="A47" s="80"/>
      <c r="B47" s="29" t="s">
        <v>89</v>
      </c>
      <c r="C47" s="30">
        <v>88000</v>
      </c>
      <c r="D47" s="30">
        <v>88000</v>
      </c>
      <c r="E47" s="73">
        <v>79200.61</v>
      </c>
      <c r="F47" s="106">
        <f t="shared" si="2"/>
        <v>90.000693181818178</v>
      </c>
    </row>
    <row r="48" spans="1:11" hidden="1" x14ac:dyDescent="0.25">
      <c r="A48" s="80"/>
      <c r="B48" s="29" t="s">
        <v>90</v>
      </c>
      <c r="C48" s="30">
        <v>52542</v>
      </c>
      <c r="D48" s="30">
        <v>52842</v>
      </c>
      <c r="E48" s="73">
        <v>52826.35</v>
      </c>
      <c r="F48" s="106">
        <f t="shared" si="2"/>
        <v>99.970383407138257</v>
      </c>
    </row>
    <row r="49" spans="1:6" ht="30" x14ac:dyDescent="0.25">
      <c r="A49" s="80"/>
      <c r="B49" s="29" t="s">
        <v>91</v>
      </c>
      <c r="C49" s="36">
        <f>SUM(C50:C50)</f>
        <v>764200</v>
      </c>
      <c r="D49" s="36">
        <f>SUM(D50:D50)</f>
        <v>480615.6</v>
      </c>
      <c r="E49" s="72">
        <f>SUM(E50:E50)</f>
        <v>307907.94</v>
      </c>
      <c r="F49" s="106">
        <f t="shared" si="2"/>
        <v>64.065323722326113</v>
      </c>
    </row>
    <row r="50" spans="1:6" hidden="1" x14ac:dyDescent="0.25">
      <c r="A50" s="80"/>
      <c r="B50" s="29" t="s">
        <v>92</v>
      </c>
      <c r="C50" s="30">
        <v>764200</v>
      </c>
      <c r="D50" s="30">
        <v>480615.6</v>
      </c>
      <c r="E50" s="73">
        <v>307907.94</v>
      </c>
      <c r="F50" s="106">
        <f t="shared" si="2"/>
        <v>64.065323722326113</v>
      </c>
    </row>
    <row r="51" spans="1:6" x14ac:dyDescent="0.25">
      <c r="A51" s="80"/>
      <c r="B51" s="29" t="s">
        <v>93</v>
      </c>
      <c r="C51" s="36">
        <f>SUM(C52:C52)</f>
        <v>10000</v>
      </c>
      <c r="D51" s="36">
        <f>SUM(D52:D52)</f>
        <v>10000</v>
      </c>
      <c r="E51" s="72">
        <f>SUM(E52:E52)</f>
        <v>0</v>
      </c>
      <c r="F51" s="106">
        <f t="shared" si="2"/>
        <v>0</v>
      </c>
    </row>
    <row r="52" spans="1:6" hidden="1" x14ac:dyDescent="0.25">
      <c r="A52" s="80"/>
      <c r="B52" s="29" t="s">
        <v>94</v>
      </c>
      <c r="C52" s="30">
        <v>10000</v>
      </c>
      <c r="D52" s="30">
        <v>10000</v>
      </c>
      <c r="E52" s="73">
        <v>0</v>
      </c>
      <c r="F52" s="106">
        <f t="shared" si="2"/>
        <v>0</v>
      </c>
    </row>
    <row r="53" spans="1:6" x14ac:dyDescent="0.25">
      <c r="A53" s="80"/>
      <c r="B53" s="29" t="s">
        <v>95</v>
      </c>
      <c r="C53" s="36">
        <f>SUM(C54:C54)</f>
        <v>21751.31</v>
      </c>
      <c r="D53" s="36">
        <f>SUM(D54:D54)</f>
        <v>21751.31</v>
      </c>
      <c r="E53" s="72">
        <f>SUM(E54:E54)</f>
        <v>21751.31</v>
      </c>
      <c r="F53" s="106">
        <f t="shared" si="2"/>
        <v>100</v>
      </c>
    </row>
    <row r="54" spans="1:6" hidden="1" x14ac:dyDescent="0.25">
      <c r="A54" s="80"/>
      <c r="B54" s="29" t="s">
        <v>96</v>
      </c>
      <c r="C54" s="30">
        <v>21751.31</v>
      </c>
      <c r="D54" s="30">
        <v>21751.31</v>
      </c>
      <c r="E54" s="73">
        <v>21751.31</v>
      </c>
      <c r="F54" s="106">
        <f t="shared" si="2"/>
        <v>100</v>
      </c>
    </row>
    <row r="55" spans="1:6" ht="45" x14ac:dyDescent="0.25">
      <c r="A55" s="113"/>
      <c r="B55" s="56" t="s">
        <v>97</v>
      </c>
      <c r="C55" s="57">
        <f>SUM(C56:C57)</f>
        <v>593293.43999999994</v>
      </c>
      <c r="D55" s="57">
        <f>SUM(D56:D57)</f>
        <v>507646.46</v>
      </c>
      <c r="E55" s="74">
        <f>SUM(E56:E57)</f>
        <v>241544.69999999998</v>
      </c>
      <c r="F55" s="107">
        <f t="shared" si="2"/>
        <v>47.58128324188452</v>
      </c>
    </row>
    <row r="56" spans="1:6" hidden="1" x14ac:dyDescent="0.25">
      <c r="A56" s="80"/>
      <c r="B56" s="29" t="s">
        <v>98</v>
      </c>
      <c r="C56" s="30">
        <v>590193.43999999994</v>
      </c>
      <c r="D56" s="30">
        <v>417329.75</v>
      </c>
      <c r="E56" s="73">
        <v>188225.61</v>
      </c>
      <c r="F56" s="108">
        <f t="shared" si="2"/>
        <v>45.102370487606024</v>
      </c>
    </row>
    <row r="57" spans="1:6" hidden="1" x14ac:dyDescent="0.25">
      <c r="A57" s="80"/>
      <c r="B57" s="29" t="s">
        <v>99</v>
      </c>
      <c r="C57" s="30">
        <v>3100</v>
      </c>
      <c r="D57" s="30">
        <v>90316.71</v>
      </c>
      <c r="E57" s="73">
        <v>53319.09</v>
      </c>
      <c r="F57" s="108">
        <f t="shared" si="2"/>
        <v>59.035686751654261</v>
      </c>
    </row>
    <row r="58" spans="1:6" ht="28.5" x14ac:dyDescent="0.25">
      <c r="A58" s="81"/>
      <c r="B58" s="58" t="s">
        <v>100</v>
      </c>
      <c r="C58" s="59">
        <f>C40+C55</f>
        <v>2766869.75</v>
      </c>
      <c r="D58" s="59">
        <f>D40+D55</f>
        <v>2445676.79</v>
      </c>
      <c r="E58" s="75">
        <f>E40+E55</f>
        <v>1902256.77</v>
      </c>
      <c r="F58" s="109">
        <f t="shared" si="2"/>
        <v>77.780382828100514</v>
      </c>
    </row>
    <row r="59" spans="1:6" x14ac:dyDescent="0.25">
      <c r="A59" s="82"/>
      <c r="B59" s="62" t="s">
        <v>101</v>
      </c>
      <c r="C59" s="63">
        <v>0</v>
      </c>
      <c r="D59" s="63">
        <v>0</v>
      </c>
      <c r="E59" s="76">
        <v>0</v>
      </c>
      <c r="F59" s="110"/>
    </row>
    <row r="60" spans="1:6" x14ac:dyDescent="0.25">
      <c r="A60" s="83"/>
      <c r="B60" s="60" t="s">
        <v>102</v>
      </c>
      <c r="C60" s="61">
        <v>758880</v>
      </c>
      <c r="D60" s="61">
        <v>515765.57</v>
      </c>
      <c r="E60" s="77">
        <v>247870.55</v>
      </c>
      <c r="F60" s="111">
        <f t="shared" si="2"/>
        <v>48.058762433483103</v>
      </c>
    </row>
  </sheetData>
  <mergeCells count="14">
    <mergeCell ref="A3:A5"/>
    <mergeCell ref="B3:B5"/>
    <mergeCell ref="C3:C5"/>
    <mergeCell ref="D3:D5"/>
    <mergeCell ref="E3:E5"/>
    <mergeCell ref="B1:G1"/>
    <mergeCell ref="F3:F5"/>
    <mergeCell ref="G3:J3"/>
    <mergeCell ref="K36:K37"/>
    <mergeCell ref="K31:K34"/>
    <mergeCell ref="K3:K5"/>
    <mergeCell ref="G4:G5"/>
    <mergeCell ref="H4:H5"/>
    <mergeCell ref="I4:J4"/>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Aprašymas</vt:lpstr>
      <vt:lpstr>Programos ataskaita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kinciuviene</dc:creator>
  <cp:lastModifiedBy>vartotojas</cp:lastModifiedBy>
  <dcterms:created xsi:type="dcterms:W3CDTF">2026-02-18T11:22:52Z</dcterms:created>
  <dcterms:modified xsi:type="dcterms:W3CDTF">2026-04-14T13:07:01Z</dcterms:modified>
</cp:coreProperties>
</file>