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vartotojas\Documents\1_T_SPRENDIMAI\2026 m. sprendimai\SVP ivykdymo ataskaita\"/>
    </mc:Choice>
  </mc:AlternateContent>
  <xr:revisionPtr revIDLastSave="0" documentId="13_ncr:1_{A8A3886F-33D2-41C2-A166-61F0BB5804D9}" xr6:coauthVersionLast="47" xr6:coauthVersionMax="47" xr10:uidLastSave="{00000000-0000-0000-0000-000000000000}"/>
  <bookViews>
    <workbookView xWindow="4740" yWindow="3165" windowWidth="21600" windowHeight="11385" activeTab="1" xr2:uid="{00000000-000D-0000-FFFF-FFFF00000000}"/>
  </bookViews>
  <sheets>
    <sheet name="Aprašymas" sheetId="3" r:id="rId1"/>
    <sheet name="Programos ataskaita" sheetId="2" r:id="rId2"/>
  </sheets>
  <externalReferences>
    <externalReference r:id="rId3"/>
  </externalReferences>
  <calcPr calcId="191029"/>
</workbook>
</file>

<file path=xl/calcChain.xml><?xml version="1.0" encoding="utf-8"?>
<calcChain xmlns="http://schemas.openxmlformats.org/spreadsheetml/2006/main">
  <c r="F87" i="2" l="1"/>
  <c r="F88" i="2"/>
  <c r="F86" i="2"/>
  <c r="F79" i="2"/>
  <c r="F80" i="2"/>
  <c r="F81" i="2"/>
  <c r="F82" i="2"/>
  <c r="F83" i="2"/>
  <c r="F84" i="2"/>
  <c r="F78" i="2"/>
  <c r="F68" i="2"/>
  <c r="F69" i="2"/>
  <c r="F70" i="2"/>
  <c r="F71" i="2"/>
  <c r="F72" i="2"/>
  <c r="F73" i="2"/>
  <c r="F62" i="2"/>
  <c r="F54" i="2"/>
  <c r="F57" i="2"/>
  <c r="F58" i="2"/>
  <c r="F59" i="2"/>
  <c r="F60" i="2"/>
  <c r="F53" i="2"/>
  <c r="F13" i="2"/>
  <c r="F16" i="2"/>
  <c r="F17" i="2"/>
  <c r="F18" i="2"/>
  <c r="F19" i="2"/>
  <c r="F22" i="2"/>
  <c r="F23" i="2"/>
  <c r="F24" i="2"/>
  <c r="F25" i="2"/>
  <c r="F26" i="2"/>
  <c r="F27" i="2"/>
  <c r="F28" i="2"/>
  <c r="F29" i="2"/>
  <c r="F30" i="2"/>
  <c r="F31" i="2"/>
  <c r="F32" i="2"/>
  <c r="F33" i="2"/>
  <c r="F34" i="2"/>
  <c r="F12" i="2"/>
  <c r="C14" i="2" l="1"/>
  <c r="D14" i="2"/>
  <c r="F14" i="2" s="1"/>
  <c r="C20" i="2"/>
  <c r="D20" i="2"/>
  <c r="E20" i="2"/>
  <c r="C36" i="2"/>
  <c r="D36" i="2"/>
  <c r="E36" i="2"/>
  <c r="F36" i="2" s="1"/>
  <c r="C39" i="2"/>
  <c r="D39" i="2"/>
  <c r="E39" i="2"/>
  <c r="F39" i="2" s="1"/>
  <c r="C42" i="2"/>
  <c r="D42" i="2"/>
  <c r="E42" i="2"/>
  <c r="F42" i="2" s="1"/>
  <c r="C50" i="2"/>
  <c r="D50" i="2"/>
  <c r="E50" i="2"/>
  <c r="C55" i="2"/>
  <c r="D55" i="2"/>
  <c r="E55" i="2"/>
  <c r="F55" i="2" s="1"/>
  <c r="C63" i="2"/>
  <c r="D63" i="2"/>
  <c r="E63" i="2"/>
  <c r="F63" i="2" s="1"/>
  <c r="C66" i="2"/>
  <c r="D66" i="2"/>
  <c r="E66" i="2"/>
  <c r="F66" i="2" s="1"/>
  <c r="C76" i="2"/>
  <c r="D76" i="2"/>
  <c r="E76" i="2"/>
  <c r="C89" i="2"/>
  <c r="C85" i="2" s="1"/>
  <c r="D89" i="2"/>
  <c r="D85" i="2" s="1"/>
  <c r="E89" i="2"/>
  <c r="C94" i="2"/>
  <c r="D94" i="2"/>
  <c r="E94" i="2"/>
  <c r="C96" i="2"/>
  <c r="D96" i="2"/>
  <c r="E96" i="2"/>
  <c r="C99" i="2"/>
  <c r="D99" i="2"/>
  <c r="E99" i="2"/>
  <c r="C101" i="2"/>
  <c r="D101" i="2"/>
  <c r="E101" i="2"/>
  <c r="C103" i="2"/>
  <c r="D103" i="2"/>
  <c r="E103" i="2"/>
  <c r="C105" i="2"/>
  <c r="D105" i="2"/>
  <c r="E105" i="2"/>
  <c r="C109" i="2"/>
  <c r="D109" i="2"/>
  <c r="E109" i="2"/>
  <c r="C61" i="2" l="1"/>
  <c r="E85" i="2"/>
  <c r="F85" i="2" s="1"/>
  <c r="F89" i="2"/>
  <c r="F76" i="2"/>
  <c r="F50" i="2"/>
  <c r="F20" i="2"/>
  <c r="C35" i="2"/>
  <c r="C93" i="2"/>
  <c r="C113" i="2" s="1"/>
  <c r="E35" i="2"/>
  <c r="D35" i="2"/>
  <c r="E8" i="2"/>
  <c r="D61" i="2"/>
  <c r="E41" i="2"/>
  <c r="D93" i="2"/>
  <c r="D113" i="2" s="1"/>
  <c r="C41" i="2"/>
  <c r="E61" i="2"/>
  <c r="C75" i="2"/>
  <c r="E93" i="2"/>
  <c r="E113" i="2" s="1"/>
  <c r="D41" i="2"/>
  <c r="D8" i="2"/>
  <c r="C8" i="2"/>
  <c r="D75" i="2"/>
  <c r="F41" i="2" l="1"/>
  <c r="F61" i="2"/>
  <c r="F8" i="2"/>
  <c r="F35" i="2"/>
  <c r="E75" i="2"/>
  <c r="F75" i="2" s="1"/>
  <c r="E7" i="2"/>
  <c r="D7" i="2"/>
  <c r="D6" i="2" s="1"/>
  <c r="C7" i="2"/>
  <c r="C6" i="2" s="1"/>
  <c r="E6" i="2" l="1"/>
  <c r="F6" i="2" s="1"/>
  <c r="F7" i="2"/>
</calcChain>
</file>

<file path=xl/sharedStrings.xml><?xml version="1.0" encoding="utf-8"?>
<sst xmlns="http://schemas.openxmlformats.org/spreadsheetml/2006/main" count="502" uniqueCount="369">
  <si>
    <t>Rodiklis</t>
  </si>
  <si>
    <t>Mato vnt.</t>
  </si>
  <si>
    <t>Planas</t>
  </si>
  <si>
    <t>004</t>
  </si>
  <si>
    <t>Išsilavinusios bendruomenės ugdymo(-si)  programa</t>
  </si>
  <si>
    <t>004-01</t>
  </si>
  <si>
    <t>Sudaryti sąlygas bendruomenės ugdymuisi</t>
  </si>
  <si>
    <t>004-01-01 (T)</t>
  </si>
  <si>
    <t>Užtikrinti ugdymo (-si) programų įvairovę ir ugdymo kokybę šiuolaikiškai aprūpintose švietimo įstaigose</t>
  </si>
  <si>
    <t>004-01-01-01 (TP)</t>
  </si>
  <si>
    <t>Ugdymo proceso ir aplinkos užtikrinimas BĮ Žemaitės gimnazijoje</t>
  </si>
  <si>
    <t>Gimnaziją lankančių mokinių skaičius</t>
  </si>
  <si>
    <t>vnt.</t>
  </si>
  <si>
    <t>335,00</t>
  </si>
  <si>
    <t>004-01-01-02 (TP)</t>
  </si>
  <si>
    <t>Ugdymo proceso ir aplinkos užtikrinimas BĮ Varnių Motiejaus Valančiaus gimnazijoje</t>
  </si>
  <si>
    <t>357,00</t>
  </si>
  <si>
    <t>004-01-01-03 (TP)</t>
  </si>
  <si>
    <t>Ugdymo proceso ir aplinkos užtikrinimas nevalstybinėje mokykloje VšĮ Vincento Borisevičiaus gimnazijoje</t>
  </si>
  <si>
    <t>630,00</t>
  </si>
  <si>
    <t>Įgyvendintas projektas „Matematika per patyriminį ugdymą – sėkmės raktas kiekvienam vaikui ir mokytojui“</t>
  </si>
  <si>
    <t>proc.</t>
  </si>
  <si>
    <t>100,00</t>
  </si>
  <si>
    <t>0,00</t>
  </si>
  <si>
    <t>004-01-01-05 (TP)</t>
  </si>
  <si>
    <t>Ugdymo proceso ir aplinkos užtikrinimas BĮ „Germanto“ progimnazijoje</t>
  </si>
  <si>
    <t>Progimnaziją lankančių mokinių skaičius</t>
  </si>
  <si>
    <t>401,00</t>
  </si>
  <si>
    <t>004-01-01-06 (TP)</t>
  </si>
  <si>
    <t>Ugdymo proceso ir aplinkos užtikrinimas BĮ „Atžalyno“ progimnazijoje</t>
  </si>
  <si>
    <t>559,00</t>
  </si>
  <si>
    <t>004-01-01-07 (TP)</t>
  </si>
  <si>
    <t>Ugdymo proceso ir aplinkos užtikrinimas BĮ „Džiugo“ gimnazijoje</t>
  </si>
  <si>
    <t>469,00</t>
  </si>
  <si>
    <t>004-01-01-08 (TP)</t>
  </si>
  <si>
    <t>Ugdymo proceso ir aplinkos užtikrinimas BĮ „Kranto“ progimnazijoje</t>
  </si>
  <si>
    <t>572,00</t>
  </si>
  <si>
    <t>004-01-01-09 (TP)</t>
  </si>
  <si>
    <t>Ugdymo proceso ir aplinkos užtikrinimas BĮ „Ateities“ progimnazijoje</t>
  </si>
  <si>
    <t>643,00</t>
  </si>
  <si>
    <t>Įgyvendintas projektas „Vaiko stiprybių atpažinimas, vedantis i sėkmę“</t>
  </si>
  <si>
    <t>004-01-01-11 (TP)</t>
  </si>
  <si>
    <t>Ugdymo proceso ir aplinkos užtikrinimas Telšių r. Luokės Vytauto Kleivos gimnazijoje</t>
  </si>
  <si>
    <t>262,00</t>
  </si>
  <si>
    <t>004-01-01-12 (TP)</t>
  </si>
  <si>
    <t>Ugdymo proceso ir aplinkos užtikrinimas BĮ Nevarėnų  pagrindinėje mokykloje</t>
  </si>
  <si>
    <t>Mokyklą lankančių mokinių skaičius</t>
  </si>
  <si>
    <t>110,00</t>
  </si>
  <si>
    <t>104,00</t>
  </si>
  <si>
    <t>004-01-01-14 (TP)</t>
  </si>
  <si>
    <t>Ugdymo proceso ir aplinkos užtikrinimas BĮ Tryškių Lazdynų Pelėdos gimnazijoje</t>
  </si>
  <si>
    <t>279,00</t>
  </si>
  <si>
    <t>004-01-01-19 (TP)</t>
  </si>
  <si>
    <t>Ugdymo proceso ir aplinkos užtikrinimas BĮ Ubiškės daugiafunkciame centre</t>
  </si>
  <si>
    <t>Centrą lankančių mokinių skaičius</t>
  </si>
  <si>
    <t>19,00</t>
  </si>
  <si>
    <t>21,00</t>
  </si>
  <si>
    <t>004-01-01-25 (TP)</t>
  </si>
  <si>
    <t>Ugdymo proceso ir aplinkos užtikrinimas BĮ Buožėnų  mokykloje-daugiafunkciame centre</t>
  </si>
  <si>
    <t>77,00</t>
  </si>
  <si>
    <t>004-01-01-30 (TP)</t>
  </si>
  <si>
    <t>Ugdymo proceso ir aplinkos užtikrinimas BĮ lopšelyje-darželyje „Žemaitukas“</t>
  </si>
  <si>
    <t>Lopšelį-darželį lankančių vaikų skaičius</t>
  </si>
  <si>
    <t>241,00</t>
  </si>
  <si>
    <t>004-01-01-31 (TP)</t>
  </si>
  <si>
    <t>Ugdymo proceso ir aplinkos užtikrinimas BĮ lopšelyje-darželyje „Nykštukas“</t>
  </si>
  <si>
    <t>004-01-01-32 (TP)</t>
  </si>
  <si>
    <t>Ugdymo proceso ir aplinkos užtikrinimas BĮ lopšelyje-darželyje „Saulutė“</t>
  </si>
  <si>
    <t>224,00</t>
  </si>
  <si>
    <t>004-01-01-33 (TP)</t>
  </si>
  <si>
    <t>Ugdymo proceso ir aplinkos užtikrinimas BĮ lopšelyje-darželyje „Berželis“</t>
  </si>
  <si>
    <t>004-01-01-34 (TP)</t>
  </si>
  <si>
    <t>Ugdymo proceso ir aplinkos užtikrinimas BĮ lopšelyje-darželyje „Mastis“</t>
  </si>
  <si>
    <t>109,00</t>
  </si>
  <si>
    <t>004-01-01-35 (TP)</t>
  </si>
  <si>
    <t>Ugdymo proceso ir aplinkos užtikrinimas BĮ lopšelyje-darželyje „Eglutė“</t>
  </si>
  <si>
    <t>271,00</t>
  </si>
  <si>
    <t>004-01-01-41 (TP)</t>
  </si>
  <si>
    <t>Neformaliojo ugdymo proceso ir aplinkos užtikrinimas BĮ Telšių meno mokykloje</t>
  </si>
  <si>
    <t>Mokyklą lankančių vaikų skaičius</t>
  </si>
  <si>
    <t>711,00</t>
  </si>
  <si>
    <t>004-01-01-43 (TP)</t>
  </si>
  <si>
    <t>Neformaliojo ugdymo proceso ir aplinkos užtikrinimas BĮ Sporto ir rekreacijos centre</t>
  </si>
  <si>
    <t>490,00</t>
  </si>
  <si>
    <t>004-01-02 (T)</t>
  </si>
  <si>
    <t>Optimizuoti bendrojo ugdymo mokyklų tinklą</t>
  </si>
  <si>
    <t>004-01-02-01 (TP)</t>
  </si>
  <si>
    <t>Pedagoginių darbuotojų skatinimas</t>
  </si>
  <si>
    <t>Premijų skaičius</t>
  </si>
  <si>
    <t>2,00</t>
  </si>
  <si>
    <t>Paskatintų rajono metodinių būrelių narių skaičius</t>
  </si>
  <si>
    <t>5,00</t>
  </si>
  <si>
    <t>Pedagoginių darbuotojų, aprūpintų darbo reikmenimis arba saviugdos knygomis, skaičius</t>
  </si>
  <si>
    <t>670,00</t>
  </si>
  <si>
    <t>004-01-02-08 (TP)</t>
  </si>
  <si>
    <t>Trūkstamų specialistų pritraukimas</t>
  </si>
  <si>
    <t>Naujų specialistų skaičius</t>
  </si>
  <si>
    <t>3,00</t>
  </si>
  <si>
    <t>Persikvalifikuojančių švietimo įstaigų darbuotojų skaičius</t>
  </si>
  <si>
    <t>004-01-03 (T)</t>
  </si>
  <si>
    <t>Vykdyti  veiklą, darančią įtaką ugdymosi paslaugų kokybei ir skatinančią ugdytis</t>
  </si>
  <si>
    <t>004-01-03-01 (TP)</t>
  </si>
  <si>
    <t>BĮ Telšių švietimo centro veiklos organizavimas</t>
  </si>
  <si>
    <t>PPT skyriuje aptarnautų asmenų skaičius</t>
  </si>
  <si>
    <t>350,00</t>
  </si>
  <si>
    <t>2.450,00</t>
  </si>
  <si>
    <t>STEAM veiklose dalyvaujančių mokinių skaičius</t>
  </si>
  <si>
    <t>4.000,00</t>
  </si>
  <si>
    <t>Bendrojo ugdymo mokinių, kurie gavo karjeros specialisto profesinio orientavimo paslaugas, dalis</t>
  </si>
  <si>
    <t>Įgyvendintas KA121-ADU „Erasmus+“ 1 pagrindinio veiksmo suaugusiųjų švietimo mobilumo projektas Nr. 2025-1-LT01-KA121-ADU-000338576</t>
  </si>
  <si>
    <t>Įgyvendintas projektas ,,Cultivating creativity in STEM” („Kūrybiškumo ugdymas STEM srityje”)</t>
  </si>
  <si>
    <t>Įgyvendintas projektas „STEAM centrų modernizavimas“</t>
  </si>
  <si>
    <t>30,00</t>
  </si>
  <si>
    <t>Įgyvendintas projektas „STEAM centrų veiklos plėtra“</t>
  </si>
  <si>
    <t>42,00</t>
  </si>
  <si>
    <t>004-01-03-07 (TP)</t>
  </si>
  <si>
    <t>Ugdymo prieinamumo užtikrinimas</t>
  </si>
  <si>
    <t>Įstaigų, kurioms skirta lėšų, skaičius</t>
  </si>
  <si>
    <t>Vykdytų brandos egzaminų skaičius</t>
  </si>
  <si>
    <t>13,00</t>
  </si>
  <si>
    <t>Naujų mokyklinių autobusų skaičius</t>
  </si>
  <si>
    <t>004-01-03-12 (TP)</t>
  </si>
  <si>
    <t>Alternatyvių ugdymo įstaigų veiklos rėmimas</t>
  </si>
  <si>
    <t>Remiamų įstaigų skaičius</t>
  </si>
  <si>
    <t>1,00</t>
  </si>
  <si>
    <t>004-01-03-14 (TP)</t>
  </si>
  <si>
    <t>Neformaliojo suaugusiųjų švietimo rėmimas</t>
  </si>
  <si>
    <t>Finansuotų programų / projektų skaičius</t>
  </si>
  <si>
    <t>4,00</t>
  </si>
  <si>
    <t>004-01-03-17 (TP)</t>
  </si>
  <si>
    <t>Mokyklų pažangos skatinimas</t>
  </si>
  <si>
    <t>Įstaigų, kurių finansuotos paraiškos, skaičius</t>
  </si>
  <si>
    <t>15,00</t>
  </si>
  <si>
    <t>004-01-03-18 (TP)</t>
  </si>
  <si>
    <t>Pirmoko krepšelis rajono gyventojams</t>
  </si>
  <si>
    <t>Pirmokų, gavusių Pirmoko krepšelį, skaičius</t>
  </si>
  <si>
    <t>330,00</t>
  </si>
  <si>
    <t>004-01-03-20 (TP)</t>
  </si>
  <si>
    <t>Projekto „Tūkstantmečio mokykla II“ įgyvendinimas</t>
  </si>
  <si>
    <t>Projekte dalyvaujančių mokyklų skaičius</t>
  </si>
  <si>
    <t>6,00</t>
  </si>
  <si>
    <t>004-01-03-21 (PP)</t>
  </si>
  <si>
    <t>Projekto „Ankstyvojo ugdymo užtikrinimas vaikams iš socialinę riziką patiriančių šeimų“ įgyvendinimas</t>
  </si>
  <si>
    <t>Įgyvendintas projektas</t>
  </si>
  <si>
    <t>48,00</t>
  </si>
  <si>
    <t>004-01-03-22 (PP)</t>
  </si>
  <si>
    <t>Projekto „Švietimo pagalbos ir koordinuotai teikiamų paslaugų užtikrinimas Telšių rajono savivaldybėje“ įgyvendinimas</t>
  </si>
  <si>
    <t>004-01-04 (P)</t>
  </si>
  <si>
    <t>Užtikrinti, kad ugdymo įstaigos atitiktų higienos normas ir mokyklų aprūpinimo standartus</t>
  </si>
  <si>
    <t>004-01-04-09 (TI)</t>
  </si>
  <si>
    <t>Projekto „Telšių „Ateities“ pagrindinės mokyklos pastato Telšiuose, Lygumų g. 47, kapitalinis remontas“ įgyvendinimas</t>
  </si>
  <si>
    <t>004-01-04-17 (TP)</t>
  </si>
  <si>
    <t>Mokyklų aprūpinimas baldais, mokymo priemonėmis, informacinių komunikacinių technologijų bazės atnaujinimas ir plėtra</t>
  </si>
  <si>
    <t>Įstaigų, gavusių lėšų baldams ir mokymo priemonėms, skaičius</t>
  </si>
  <si>
    <t>Kompiuterių, 4 ir senesnių metų, dalis</t>
  </si>
  <si>
    <t>46,00</t>
  </si>
  <si>
    <t>Kompiuterių skaičius 100 mokinių (bendrojo ugdymo mokyklose)</t>
  </si>
  <si>
    <t>52,00</t>
  </si>
  <si>
    <t>004-01-04-21 (TP)</t>
  </si>
  <si>
    <t>Švietimo įstaigų remonto darbai ir aplinkos kūrimas</t>
  </si>
  <si>
    <t>Įgyvendinta remonto projektų skaičius</t>
  </si>
  <si>
    <t>10,00</t>
  </si>
  <si>
    <t>Įgyvendinta aplinkos kūrimo projektų skaičius</t>
  </si>
  <si>
    <t>004-01-04-33 (TE)</t>
  </si>
  <si>
    <t>Projekto „Mokslo paskirties pastato, esančio Respublikos g. 28, Telšių mieste, rekonstravimas, pritaikant neformaliojo švietimo reikmėms“ įgyvendinimas</t>
  </si>
  <si>
    <t>Apdraustas pastatas</t>
  </si>
  <si>
    <t>004-01-04-37 (TE)</t>
  </si>
  <si>
    <t>Projekto „Švietimo paslaugų kokybės gerinimas Telšių rajono savivaldybėje“ įgyvendinimas</t>
  </si>
  <si>
    <t>Atnaujinta programinė sistema</t>
  </si>
  <si>
    <t>004-01-04-39 (TI)</t>
  </si>
  <si>
    <t>Projekto „Telšių „Atžalyno“ progimnazijos sporto aikštynų ir teritorijos kapitalinis remontas“ įgyvendinimas</t>
  </si>
  <si>
    <t>004-01-04-40 (PP)</t>
  </si>
  <si>
    <t>Projekto „Ugdymo priemonės mokykloms“ įgyvendinimas</t>
  </si>
  <si>
    <t>35,00</t>
  </si>
  <si>
    <t>004-01-04-41 (RE)</t>
  </si>
  <si>
    <t>Projekto „Trūkstamos bendrojo ugdymo infrastruktūros plėtra, modernizuojant Telšių Vincento Borisevičiaus gimnaziją ir Telšių „Germanto“ progimnaziją“ įgyvendinimas</t>
  </si>
  <si>
    <t>004-01-04-42 (RE)</t>
  </si>
  <si>
    <t>Projekto „Trūkstamos bendrojo ugdymo infrastruktūros plėtra, modernizuojant Telšių „Džiugo“ gimnaziją“ įgyvendinimas</t>
  </si>
  <si>
    <t>004-01-04-43 (RE)</t>
  </si>
  <si>
    <t>Projekto „Telšių lopšelio-darželio „Berželis“ plėtra, Kalno g. 20, Telšiai“ įgyvendinimas</t>
  </si>
  <si>
    <t>004-02</t>
  </si>
  <si>
    <t>Formuoti sąmoningai aktyvią ir pilietiškai atsakingą bendruomenę</t>
  </si>
  <si>
    <t>004-02-01 (T)</t>
  </si>
  <si>
    <t>Skatinti rajono vaikus ir jaunimą užsiimti pozityvia veikla</t>
  </si>
  <si>
    <t>004-02-01-01 (TP)</t>
  </si>
  <si>
    <t>Vaikų socializacija. Prevencinių programų vykdymas</t>
  </si>
  <si>
    <t>Vaikų prevencijos ir socializacijos programose dalyvavusių vaikų ir jaunuolių skaičius</t>
  </si>
  <si>
    <t>850,00</t>
  </si>
  <si>
    <t>004-02-01-02 (TP)</t>
  </si>
  <si>
    <t>Kelialapių rizikos vaikams į vasaros poilsio stovyklas finansavimas</t>
  </si>
  <si>
    <t>Kelialapių į vasaros poilsio stovyklas gavusių rizikos vaikų skaičius</t>
  </si>
  <si>
    <t>25,00</t>
  </si>
  <si>
    <t>004-02-01-03 (TP)</t>
  </si>
  <si>
    <t>Švietimo įstaigų bendruomenės lyderystės stiprinimas</t>
  </si>
  <si>
    <t>Olimpiadų, konkursų, renginių, varžybų mokiniams skaičius</t>
  </si>
  <si>
    <t>33,00</t>
  </si>
  <si>
    <t>004-02-01-04 (TP)</t>
  </si>
  <si>
    <t>Mokinių fizinio aktyvumo ir sporto renginių finansavimas</t>
  </si>
  <si>
    <t>Organizuotų fizinio aktyvumo ir sporto renginių skaičius</t>
  </si>
  <si>
    <t>12,00</t>
  </si>
  <si>
    <t>004-02-01-05 (TP)</t>
  </si>
  <si>
    <t>Pilietinio, tautinio, etninio sąmoningumo skatinimas</t>
  </si>
  <si>
    <t>Remiamų renginių skaičius</t>
  </si>
  <si>
    <t>004-02-01-07 (TP)</t>
  </si>
  <si>
    <t>Projektas „Antrą klasę baigi – plaukti moki“</t>
  </si>
  <si>
    <t>Projekte dalyvavusių mokinių skaičius</t>
  </si>
  <si>
    <t>305,00</t>
  </si>
  <si>
    <t>004-02-01-09 (TP)</t>
  </si>
  <si>
    <t>Neformaliojo vaikų švietimo programų įgyvendinimas</t>
  </si>
  <si>
    <t>Programose, veiklose dalyvavusių mokinių skaičius</t>
  </si>
  <si>
    <t>1.320,00</t>
  </si>
  <si>
    <t>004-02-02 (T)</t>
  </si>
  <si>
    <t>Sukurti palankią aplinką jauno žmogaus pilnaverčiam gyvenimui ir savirealizacijai</t>
  </si>
  <si>
    <t>004-02-02-01 (TP)</t>
  </si>
  <si>
    <t>Atvirojo ir mobiliojo darbo su jaunimu užtikrinimas</t>
  </si>
  <si>
    <t>Atviro darbo su jaunimo centre užimtų jaunuolių (14-29 m.) skaičius vidutiniškai per dieną</t>
  </si>
  <si>
    <t>004-02-02-03 (TP)</t>
  </si>
  <si>
    <t>Jaunimo iniciatyvų projektų finansavimas, formalių jaunimo organizacijų, su jaunimu dirbančių visuomeninių organizacijų ir neformalių jaunimo grupių projektų dalinis finansavimas</t>
  </si>
  <si>
    <t>Finansuotų projektų skaičius</t>
  </si>
  <si>
    <t>8,00</t>
  </si>
  <si>
    <t>004-02-02-04 (TP)</t>
  </si>
  <si>
    <t>Projekto „Džiuginėnų patirtinio mokymosi centro pastato remonto darbai“ įgyvendinimas</t>
  </si>
  <si>
    <t>004-02-02-05 (TP)</t>
  </si>
  <si>
    <t>Jaunimo poreikių užtikrinimas ir galimybių plėtra</t>
  </si>
  <si>
    <t>Programoje dalyvavusių mokinių skaičius</t>
  </si>
  <si>
    <t>31,00</t>
  </si>
  <si>
    <t>Mokinių projektinės idėjos</t>
  </si>
  <si>
    <t>11,00</t>
  </si>
  <si>
    <t>Jaunimo vasaros akademijoje dalyvausiančių savivaldybių skaičius</t>
  </si>
  <si>
    <t>20,00</t>
  </si>
  <si>
    <t>Iniciatyvų skaičius</t>
  </si>
  <si>
    <t>Savivaldybės biudžetas (įskaitant skolintas lėšas)</t>
  </si>
  <si>
    <t>Savivaldybės biudžeto lėšos (nuosavos, be ankstesnių metų likučio)</t>
  </si>
  <si>
    <t>Savivaldybės biudžeto lėšos</t>
  </si>
  <si>
    <t>Lietuvos Respublikos valstybės biudžeto dotacijos</t>
  </si>
  <si>
    <t>Valstybės biudžeto (Kita tikslinė dotacija) lėšos</t>
  </si>
  <si>
    <t>Specialios tikslinės dotacijos ugdymo reikmėms finansuoti lėšos</t>
  </si>
  <si>
    <t>Pajamų įmokos ir kitos pajamos</t>
  </si>
  <si>
    <t>Įstaigų pajamų lėšos</t>
  </si>
  <si>
    <t>Europos Sąjungos ir kitos tarptautinės finansinės paramos lėšos</t>
  </si>
  <si>
    <t>Europos Sąjungos lėšos (iždas)</t>
  </si>
  <si>
    <t>Skolintos lėšos</t>
  </si>
  <si>
    <t>Savivaldybės skolintos lėšos</t>
  </si>
  <si>
    <t>Ankstesnių metų likučiai</t>
  </si>
  <si>
    <t>Savivaldybės biudžeto apyvartos lėšų likučių lėšos</t>
  </si>
  <si>
    <t>Įstaigos pajamų apyvartos lėšų likučių lėšos</t>
  </si>
  <si>
    <t>Žemės realizavimo apyvartinės lėšos</t>
  </si>
  <si>
    <t>Kiti šaltiniai (Europos Sąjungos finansinė parama projektams įgyvendinti ir kitos teisėtai gautos lėšos, nurodant atskirus šaltinius)</t>
  </si>
  <si>
    <t>Europos Sąjungos paramos lėšos</t>
  </si>
  <si>
    <t>Valstybės biudžeto lėšos</t>
  </si>
  <si>
    <t>Kitų šaltinių (1,2 proc. parama, labdara ir kt.) lėšos</t>
  </si>
  <si>
    <t>IŠ VISO programai finansuoti pagal finansavimo šaltinius:</t>
  </si>
  <si>
    <t>Iš jų:</t>
  </si>
  <si>
    <t>Regioninė pažangos priemonė</t>
  </si>
  <si>
    <t>Programos uždavinio, priemonės kodas ir požymis</t>
  </si>
  <si>
    <t>Įvykdymas procentais</t>
  </si>
  <si>
    <t>Rezultato / Produkto</t>
  </si>
  <si>
    <t>Faktas</t>
  </si>
  <si>
    <t>2025 metų 004 Išsilavinusios bendruomenės ugdymo(-si)  programos įvykdymo ataskaita</t>
  </si>
  <si>
    <t>2025 metų asignavimų ir kitų lėšų patvirtintas planas (Eur)</t>
  </si>
  <si>
    <t>2025 metų asignavimų ir kitų lėšų patikslintas planas (Eur)</t>
  </si>
  <si>
    <t>2025 metų asignavimų ir kitų lėšų įvykdymas (Eur)</t>
  </si>
  <si>
    <t>2025 m.</t>
  </si>
  <si>
    <t>Įgijusių vidurinį išsilavinimą mokinių dalis</t>
  </si>
  <si>
    <t>Kartojančiųjų kursą mokinių dalis</t>
  </si>
  <si>
    <t>Įgijusių pagrindinį išsilavinimą mokinių dalis</t>
  </si>
  <si>
    <t>Išlaikiusiųjų valstybinius brandos egzaminus mokinių dalis</t>
  </si>
  <si>
    <t>Bendrojo ugdymo mokyklų 1-8 klasių komplektų, kurie yra jungtiniai, dalis</t>
  </si>
  <si>
    <t>Švietimo pagalbą gaunančių mokinių dalis</t>
  </si>
  <si>
    <t>Mokyklų, turinčių leidimą-higienos pasą visoms veikloms vykdyti, skaičius</t>
  </si>
  <si>
    <t>Jaunimo, dalyvaujančio įvairiose laisvalaikį, užimtumą užtikrinančiose priemonėse, dalis nuo bendro 14-29 m. jaunimo skaičiaus rajone</t>
  </si>
  <si>
    <t>Unikalių jaunuolių, dalyvaujančių atvirame jaunimo centre, atviroje jaunimo erdvėje ir mobiliame darbe su jaunimu, dalis</t>
  </si>
  <si>
    <t>Savivaldybės biudžeto lėšos, skirtos jaunimo politikai įgyvendinti, vienam toje teritorijoje gyvenančiam jaunam žmogui (14–29 m.) tenkanti dalis</t>
  </si>
  <si>
    <t>Eur</t>
  </si>
  <si>
    <t>Mokinių, gavusių 100 balų valstybinių brandos egzaminų įvertinimus, skaičius</t>
  </si>
  <si>
    <t>Išduotų kvalifikacijos pažymėjimų skaičius</t>
  </si>
  <si>
    <t xml:space="preserve">ĮVYKDYMO  ATASKAITA </t>
  </si>
  <si>
    <r>
      <rPr>
        <b/>
        <sz val="11"/>
        <color indexed="8"/>
        <rFont val="Times New Roman"/>
        <family val="1"/>
        <charset val="186"/>
      </rPr>
      <t xml:space="preserve">Programos koordinatorius: </t>
    </r>
    <r>
      <rPr>
        <sz val="11"/>
        <color indexed="8"/>
        <rFont val="Times New Roman"/>
        <family val="1"/>
        <charset val="186"/>
      </rPr>
      <t>Telšių rajono savivaldybės administracijos Švietimo ir sporto skyriaus vedėja Aurelija Trečiokienė.</t>
    </r>
  </si>
  <si>
    <r>
      <t xml:space="preserve">Programą vykdė: </t>
    </r>
    <r>
      <rPr>
        <sz val="12"/>
        <rFont val="Times New Roman"/>
        <family val="1"/>
        <charset val="186"/>
      </rPr>
      <t>BĮ Telšių rajono savivaldybės administracijos (toliau – Administracija) Švietimo ir sporto skyrius, Administracijos Strateginio planavimo ir investicijų skyrius, Administracijos Statybos ir urbanistikos skyrius,</t>
    </r>
    <r>
      <rPr>
        <b/>
        <sz val="12"/>
        <rFont val="Times New Roman"/>
        <family val="1"/>
        <charset val="186"/>
      </rPr>
      <t xml:space="preserve"> </t>
    </r>
    <r>
      <rPr>
        <sz val="12"/>
        <rFont val="Times New Roman"/>
        <family val="1"/>
        <charset val="186"/>
      </rPr>
      <t>BĮ Žemaitės gimnazija, BĮ Varnių Motiejaus Valančiaus gimnazija, BĮ „Germanto“ progimnazija, BĮ „Atžalyno“ progimnazija, BĮ „Džiugo“ gimnazija, BĮ „Kranto“ progimnazija, BĮ „Ateities“ progimnazija, BĮ lopšelis-darželis „Žemaitukas“, BĮ lopšelis-darželis „Nykštukas“, BĮ lopšelis-darželis „Saulutė“, BĮ lopšelis-darželis „Berželis“, BĮ lopšelis-darželis „Mastis“, BĮ lopšelis-darželis „Eglutė“, BĮ Luokės Vytauto Kleivos gimnazija, BĮ Nevarėnų pagrindinė mokykla, BĮ Tryškių Lazdynų Pelėdos gimnazija, BĮ Ubiškės daugiafunkcis centras, BĮ Buožėnų mokykla-daugiafunkcis centras, BĮ Telšių meno mokykla, BĮ Telšių švietimo centras, BĮ Sporto ir rekreacijos centras.</t>
    </r>
  </si>
  <si>
    <t>01 tikslas. Sudaryti sąlygas bendruomenės ugdymuisi.</t>
  </si>
  <si>
    <t>01 uždavinys. Užtikrinti ugdymo(-si) programų įvairovę ir ugdymo kokybę šiuolaikiškai aprūpintose švietimo įstaigose.</t>
  </si>
  <si>
    <t>02 uždavinys. Optimizuoti bendrojo lavinimo mokyklų tinklą.</t>
  </si>
  <si>
    <t>03 uždavinys. Vykdyti veiklą, darančią įtaką ugdymosi paslaugų kokybei ir skatinančią ugdytis.</t>
  </si>
  <si>
    <t>04 uždavinys. Užtikrinti, kad ugdymo įstaigos atitiktų higienos normas ir mokyklų aprūpinimo standartus.</t>
  </si>
  <si>
    <t>02 tikslas. Formuoti sąmoningai aktyvią ir pilietiškai atsakingą bendruomenę.</t>
  </si>
  <si>
    <t>01 uždavinys. Skatinti rajono vaikus ir jaunimą užsiimti pozityvia veikla.</t>
  </si>
  <si>
    <t>02 uždavinys. Sukurti palankią aplinką jauno žmogaus pilnaverčiam gyvenimui ir savirealizacijai.</t>
  </si>
  <si>
    <t>Faktiškai įvykdyta</t>
  </si>
  <si>
    <t>Iš dalies įvykdyta</t>
  </si>
  <si>
    <t>Neįvykdyta</t>
  </si>
  <si>
    <t>2025 METŲ 004 IŠSILAVINUSIOS BENDRUOMENĖS UGDYMO (-SI) PROGRAMOS</t>
  </si>
  <si>
    <t xml:space="preserve">Programoje 2025 m. numatyta: </t>
  </si>
  <si>
    <t>Priemonė įvykdyta.</t>
  </si>
  <si>
    <t>TŪM (Tūkstantmečio mokyklų) projekto veiklų organizavimas ir įgyvendinimas. Projekto veiklų apimtyje organizuota daugiau mokymų, kvalifikacijos tobulinimo programų ir edukacinių veiklų, todėl išaugo dalyvių skaičius ir atitinkamai išduotų kvalifikacijos pažymėjimų skaičius.</t>
  </si>
  <si>
    <t>Rodiklis viršytas, nes STEAM veiklomis susidomėjo ir kitų rajonų mokyklos, kurių savivaldybėse nėra STEAM centrų. Telšių rajone STEAM veiklose dalyvavo 1173 mokiniai iš 7–12 klasių, o edukacinėse programose – 1437 mokiniai iš 2–6 klasių.</t>
  </si>
  <si>
    <t>Priemonė įvykdyta. Pagal poreikį finansuota daugiau programų mažesne apimtimi.</t>
  </si>
  <si>
    <t xml:space="preserve">Priemonė įvykdyta. Suformuoti 325 pirmoko krepšelio komplektai. Lėšų panaudota pagal poreikį. </t>
  </si>
  <si>
    <t>Įgyvendinta daugiau mažesnės apimties remonto projektų.</t>
  </si>
  <si>
    <t>Priemonė įvykdyta. Įgyvendinta daugiau mažesnės apimties remonto projektų. Lėšų panaudota mažiau dėl viešųjų pirkimų metu gautų mažesnės kainos pasiūlymų bei darbų, kurie numatyti įgyvendinti per du metus.</t>
  </si>
  <si>
    <t xml:space="preserve">Priemonė įvykdyta. Finansuota 19 projektų, ne visi paslaugų teikėjai į projektines veiklas pritraukė tiek vaikų, kiek buvo suplanavę. </t>
  </si>
  <si>
    <t>Rezultatų kritimui įtakos turėjo naujas egzaminų organizavimo ir vykdymo tvarkos aprašas, pakelta minimali egzamino išlaikymo riba.</t>
  </si>
  <si>
    <t>Sugriežtinti pasiekimų ir brandos reikalavimai (atnaujintos bendrojo ugdymo programos ir kt.), daugėja SUP mokinių.</t>
  </si>
  <si>
    <t>Individualios pagalbos, konsultacijų mokiniams, nepasiekusiems patenkinamo lygio, efektyvus panaudojimas.</t>
  </si>
  <si>
    <t>Priemonė įvykdyta. Sumažėjo apimtis, nes viena psichologė yra vaiko priežiūros atostogose. Papildoma funkcija: parengta 80 papildomų išrašų dėl 4 ir 8 klasių mokinių NNPP vertinimo pritaikymo.</t>
  </si>
  <si>
    <t xml:space="preserve">Priemonė įvykdyta. </t>
  </si>
  <si>
    <t>Priemonė įvykdyta. Pagal poreikį daugiau įstaigų gavo lėšų mažesne apimtimi.</t>
  </si>
  <si>
    <t xml:space="preserve">Individualios pagalbos, konsultacijų mokiniams, nepasiekusiems patenkinamo lygio, efektyvus panaudojimas. </t>
  </si>
  <si>
    <t>Dėl žmogiškųjų išteklių stokos ir kaitos vėlavo projekto pirkimai, kuriuos planuota pradėti gegužės mėn., jie pradėti vykdyti rugsėjo mėn. Pirkimo sutarčių 2025 m. sudaryta už 30,39 proc.  lėšų, tačiau prekių pristatymas  ir apmokėjimas nusikėlė į 2026 m. pradžią. 2025 m. apmokėta tik 0,25 proc.</t>
  </si>
  <si>
    <t>Priemonė įvykdyta. Draudimo paslaugos įsigytos pigiau nei planuota.</t>
  </si>
  <si>
    <t>Priemonė įvykdyta. Projekto lėšos panaudojamos pagal faktinį socialinę riziką patiriančių vaikų, dalyvaujančių projekte, skaičių, todėl nepanaudotas lėšų likutis perkeliamas į 2026 metus.</t>
  </si>
  <si>
    <t>2.932,00</t>
  </si>
  <si>
    <t>Dėl pakankamo vaikų skaičiaus klasėse jungtinių klasių komplektų susidarė mažiau, nei buvo planuota.</t>
  </si>
  <si>
    <t>4.722,00</t>
  </si>
  <si>
    <t>Švietimo, sporto ir mokslo ministerijai priėmus sprendimą prie egzaminų rezultatų pridėta po 10 taškų, padaugėjo mokinių, gavusių 100 balų įvertinimus.</t>
  </si>
  <si>
    <t>Priemonė įvykdyta. Telšių socialinių paslaugų centras pateikė kelialapių poreikį 24 vaikams.</t>
  </si>
  <si>
    <t xml:space="preserve">Priemonė įgyvendinta. Mokosi daugiau mokinių, nei buvo planuota. Savivaldybės biudžeto lėšos NVŠ programoms įgyvendinti panaudotos tiksliau nei 2024 metais, tačiau visų lėšų panaudoti nėra galimybės dėl nustatytų fiksuotų NVŠ krepšelių.                                </t>
  </si>
  <si>
    <t>2025 metais jaunimo politikos įgyvendinimo programoms skirtas finansavimas buvo didesnis, nei planuota, todėl visos programos buvo įvykdytos.</t>
  </si>
  <si>
    <t xml:space="preserve">Priemonė įvykdyta. Prašymus dalyvauti programoje pateikė 14 darbdavių ir 31 jaunuolis, iš jų sutartis su Savivaldybe ir darbdaviu sudarė 28 jaunuoliai. Kompensacijos buvo išmokėtos 13 darbdavių už įdarbintus 27 jaunuolius. Nesudarytos sutartys dėl jaunuolių iniciatyvos. Lėšos panaudotos ne visos, nes ne visi jaunuoliai išdirbo maksimalų programoje leistiną laiką. </t>
  </si>
  <si>
    <t>Per metus buvo pateikti 3 paklausimai, skirti jaunimo bendruomenės lyderystei stiprinti. Iš jų 2 paklausimai buvo susiję su Jaunimo politikos ambasadorių finansavimu dalyvauti mokymuose Kaune. Vieno paklausimo pagrindu sukurta nauja rajono iniciatyva – jaunimo forumas.</t>
  </si>
  <si>
    <t>1.356,00</t>
  </si>
  <si>
    <t>Lėšų panaudota mažiau dėl užsitęsusio techninių projektų parengimo, rangos darbų pradžios nukėlimo ir neįvykusių viešųjų pirkimų procedūrų įgyvendinant projektus.</t>
  </si>
  <si>
    <t>Planuojant buvo skaičiuoti pagrindinėse pareigose dirbantys pedagoginiai darbuotojai. Planuojant nebuvo galimybės tiksliai numatyti, kiek mokytojų dirbs keliose švietimo įstaigose bei nepagrindinėse pareigose.</t>
  </si>
  <si>
    <t xml:space="preserve">Priemonė įvykdyta. Matematikos ir anglų kalbos mokytojų pareigybės buvo užpildytos vietiniais specialistais, o irklavimo trenerio nebereikėjo dėl grupės neformavimo. </t>
  </si>
  <si>
    <t>Priemonė įvykdyta. Lėšos panaudotos pagal poreikį. Lėšų likutis perkeltas į 2026 m. ir bus panaudotas pagal poreikį.</t>
  </si>
  <si>
    <t>Priemonė įvykdyta.  Lėšos skirstytos atsižvelgiant į švietimo įstaigų pateiktą poreikį bei Švietimo ir sporto skyriaus inicijuotus poreikius renginiams.</t>
  </si>
  <si>
    <t>Priemonė neįgyvendinta. Buvo vykdomas techninio projekto parengimo viešasis pirkimas, kuris neįvyko, nes gauti pasiūlymai viršijo numatytą finansavimą. Todėl projekto veiklos perkeltos į 2026 m.</t>
  </si>
  <si>
    <r>
      <rPr>
        <b/>
        <sz val="12"/>
        <rFont val="Times New Roman"/>
        <family val="1"/>
        <charset val="186"/>
      </rPr>
      <t>2025 m.</t>
    </r>
    <r>
      <rPr>
        <sz val="12"/>
        <rFont val="Times New Roman"/>
        <family val="1"/>
        <charset val="186"/>
      </rPr>
      <t xml:space="preserve"> planuota įvykdyti </t>
    </r>
    <r>
      <rPr>
        <b/>
        <sz val="12"/>
        <rFont val="Times New Roman"/>
        <family val="1"/>
        <charset val="186"/>
      </rPr>
      <t>53</t>
    </r>
    <r>
      <rPr>
        <sz val="12"/>
        <rFont val="Times New Roman"/>
        <family val="1"/>
        <charset val="186"/>
      </rPr>
      <t xml:space="preserve"> priemones (kurioms skirti / panaudoti asignavimai):</t>
    </r>
    <r>
      <rPr>
        <b/>
        <sz val="12"/>
        <rFont val="Times New Roman"/>
        <family val="1"/>
        <charset val="186"/>
      </rPr>
      <t xml:space="preserve"> 42 286 435,11 Eur / 40 796 690,70 Eur;</t>
    </r>
  </si>
  <si>
    <t xml:space="preserve">Nukrypimų nuo plano priežastys, komentarai </t>
  </si>
  <si>
    <t>Programos, tikslo, uždavinio, priemonės pavadinimas, finansavimo šaltiniai</t>
  </si>
  <si>
    <t>Rodiklio nuokrypis atitinka komplektavimo taisykles. Nepanaudotas kitų lėšų (KT) likutis (1 682,44 Eur) perkeliamas į 2026 metus ir bus naudojamas pagal įstaigos poreikį. Europos Sąjungos paramos lėšų (ES) likutis (41 964,00 Eur) taip pat perkeltas į 2026 metus ir bus panaudotas pradėjus vykdyti projektą.</t>
  </si>
  <si>
    <t>Rodiklio nuokrypis atitinka komplektavimo taisykles. Savivaldybės biudžeto (SB) lėšos naudotos pagal poreikį. Nepanaudotas kitų lėšų (KT) likutis (2 893,86 Eur) perkeliamas į 2026 metus ir bus naudojamas pagal įstaigos poreikį. Europos Sąjungos paramos lėšų (ES) projekto „Erasmus+“ likutis (2 060,00 Eur) perkeltas į 2026 metus projekto veikloms įgyvendinti.</t>
  </si>
  <si>
    <t>Rodiklio nuokrypis atitinka komplektavimo taisykles. Įstaigos pajamų lėšos panaudotos pagal poreikį. Nepanaudotas įstaigos pajamų SB (SP) lėšų likutis (4 657,57 Eur) ir kitų lėšų (KT) likutis (5 461,47 Eur) perkeliamas į 2026 metus ir bus naudojamas pagal įstaigos poreikį. Europos Sąjungos paramos lėšų (ES) plano vykdymo nuokrypis (17 117,49 Eur) susidarė dėl negauto planuoto finansavimo vadovėliams iš Nacionalinės švietimo agentūros (NŠA). Už valstybinių egzaminų darbų vertinimą valstybės biudžeto lėšos (LRVB) panaudotos pagal poreikį.</t>
  </si>
  <si>
    <t>Rodiklio nuokrypis atitinka komplektavimo taisykles. Nepanaudotas kitų lėšų (KT) likutis (6 963,99 Eur) perkeliamas į 2026 metus ir bus naudojamas pagal įstaigos poreikį. Europos Sąjungos paramos lėšų (ES) plano vykdymo nuokrypis (14 500,00 Eur) susidarė dėl negauto planuoto finansavimo vadovėliams iš Nacionalinės švietimo agentūros (NŠA).</t>
  </si>
  <si>
    <t>Rodiklio nuokrypis atitinka komplektavimo taisykles. Nepanaudotas kitų lėšų (KT) likutis (5 615,21 Eur) perkeliamas į 2026 metus ir bus naudojamas pagal įstaigos poreikį. Europos Sąjungos paramos lėšų (ES) plano vykdymo nuokrypis (12 000,00 Eur) susidarė dėl negauto planuoto finansavimo vadovėliams iš Nacionalinės švietimo agentūros (NŠA).</t>
  </si>
  <si>
    <t>Rodiklio nuokrypis atitinka komplektavimo taisykles. Dėl mažesnio vaikų lankomumo įstaigos pajamų lėšų (SB (SP)) surinkta mažiau. Nepanaudotų pajamų lėšų SB (SP) likutis (24 749,17 Eur) ir kitų lėšų (KT) likutis (180,00 Eur) perkeliamas į 2026 metus ir bus panaudotas pagal įstaigos poreikį. Europos Sąjungos paramos lėšų (ES) projekto „Erasmus+“ likutis (13 076,80 Eur) perkeltas į 2026 metus projekto veikloms įgyvendinti. Numatytos valstybės biudžeto (LRVB) lėšos (18 572,40 Eur), skirtos asociacijos „LTU Aquatic“ finansiniam prisidėjimui prie projekto, buvo panaudotos apmokėti sąskaitoms už faktiškai patirtas darbo užmokesčio ir kitas su projektu susijusias išlaidas.</t>
  </si>
  <si>
    <t>Rodiklio nuokrypis atitinka komplektavimo taisykles. Savivaldybės biudžeto (SB) lėšos naudotos pagal poreikį. Dėl mažesnio vaikų lankomumo įstaigos pajamų lėšų surinkta mažiau. Nepanaudotas įstaigos pajamų SB (SP) likutis (2 033,92 Eur) ir kitų lėšų (KT) likutis (5 783,10 Eur) perkeliamas į 2026 metus ir bus naudojamas pagal įstaigos poreikį. Europos Sąjungos paramos lėšų (ES) plano vykdymo nuokrypis (13 108,41 Eur) susidarė dėl negauto planuoto finansavimo vadovėliams iš Nacionalinės švietimo agentūros (NŠA).</t>
  </si>
  <si>
    <t>Rodiklio nuokrypis atitinka komplektavimo taisykles. Savivaldybės biudžeto (SB) lėšos naudotos pagal poreikį. Dėl mažesnio vaikų lankomumo įstaigos pajamų lėšų (SB (SP)) surinkta mažiau, iš jų panaudota 5 141,67 Eur. Nepanaudotas pajamų lėšų SB (SP) likutis (232,67 Eur) ir kitų lėšų (KT) likutis (1 271,17 Eur) perkeliamas į 2026 metus ir bus panaudotas pagal įstaigos poreikį.</t>
  </si>
  <si>
    <t>Rodiklio nuokrypis atitinka komplektavimo taisykles. Savivaldybės biudžeto (SB) lėšos naudotos pagal poreikį. Dėl mažesnio vaikų lankomumo įstaigos pajamų lėšų (SB (SP)) surinkta mažiau. Nepanaudotas įstaigos pajamų SB (SP) likutis (536,27 Eur) ir kitų lėšų (KT) likutis (1 322,14 Eur) perkeliamas į 2026 metus ir bus naudojamas pagal įstaigos poreikį. Už valstybinių egzaminų darbų vertinimą panaudota 681,67 Eur mažiau LRVB lėšų, nei buvo planuota. Dėl mažesnių stažuočių išlaidų gautas 400 Eur mažesnis ES finansavimas.</t>
  </si>
  <si>
    <t>Rodiklio nuokrypis atitinka komplektavimo taisykles. Dėl mažesnio vaikų lankomumo įstaigos pajamų lėšų (SB (SP)) surinkta mažiau. Nepanaudotas pajamų lėšų SB (SP) likutis (4 454,81 Eur) ir kitų lėšų (KT) likutis (1 708,97 Eur) perkeliamas į 2026 metus ir bus panaudotas pagal įstaigos poreikį.</t>
  </si>
  <si>
    <t>Rodiklio nuokrypis atitinka komplektavimo taisykles. Nepanaudotas kitų lėšų (KT) likutis (1 269,79 Eur) perkeliamas į 2026 metus ir bus naudojamas pagal įstaigos poreikį.</t>
  </si>
  <si>
    <t>Rodiklio nuokrypis atitinka komplektavimo taisykles. Dėl mažesnio vaikų lankomumo įstaigos pajamų lėšų (SB (SP)) surinkta mažiau. Nepanaudotas įstaigos pajamų SB (SP) likutis (28 708,06 Eur) ir kitų lėšų (KT) likutis (1 187,54 Eur) perkeliamas į 2026 metus ir bus panaudotas pagal įstaigos poreikį.</t>
  </si>
  <si>
    <t>Rodiklio nuokrypis atitinka komplektavimo taisykles. Dėl mažesnio vaikų lankomumo įstaigos pajamų lėšų (SB (SP)) surinkta mažiau. Nepanaudotas pajamų lėšų SB (SP) likutis (4 708,10 Eur) ir kitų lėšų (KT) likutis (1 500 Eur) perkeliamas į 2026 metus ir bus naudojamas pagal įstaigos poreikį.</t>
  </si>
  <si>
    <t xml:space="preserve">Rodiklio nuokrypis atitinka komplektavimo taisykles. Dėl mažesnio vaikų lankomumo įstaigos pajamų lėšų (SB (SP)) surinkta mažiau. Nepanaudotas pajamų lėšų SB (SP) likutis (892,16 Eur) ir kitų lėšų (KT) likutis (3 416,34 Eur) perkeliamas į 2026 metus ir bus panaudotas pagal įstaigos poreikį. </t>
  </si>
  <si>
    <t>Nepanaudotas kitų lėšų (KT) likutis (4 065,38 Eur) perkeliamas į 2026 metus ir bus naudojamas pagal įstaigos poreikį. Europos Sąjungos paramos lėšos (ES) projektui „Erasmus+“ įgyvendinti (15 230,40 Eur) perkeltos į 2026 metus projekto veikloms įgyvendinti. Projektas pradėtas įgyvendinti 2026 metais.</t>
  </si>
  <si>
    <t>Rodiklio nuokrypis atitinka komplektavimo taisykles. Savivaldybės biudžeto (SB) lėšos naudotos pagal poreikį. Dėl mažesnio vaikų lankomumo įstaigos pajamų lėšų (SB (SP)) surinkta mažiau. Nepanaudotas įstaigos pajamų SB (SP) likutis (3 672,34 Eur) ir kitų lėšų (KT) likutis (3 349,02 Eur)perkeliamas į 2026 metus ir bus panaudotas pagal įstaigos poreikį.</t>
  </si>
  <si>
    <t>Rodiklio nuokrypis atitinka komplektavimo taisykles. Savivaldybės biudžeto (SB) lėšos naudotos pagal poreikį. Dėl mažesnio vaikų lankomumo įstaigos pajamų lėšų (SB (SP)) surinkta mažiau. Nepanaudotas įstaigos pajamų SB (SP) likutis (12 425,05 Eur) ir kitų lėšų (KT) likutis (10 870,10 Eur) perkeliamas į 2026 metus ir bus panaudotas pagal įstaigos poreikį. Numatytos valstybės biudžeto lėšos (LRVB) negautos, nes pateikta finansavimo paraiška nebuvo patvirtinta.</t>
  </si>
  <si>
    <t>Rodiklio nuokrypis atitinka komplektavimo taisykles. Dėl mažesnio vaikų lankomumo ir tėvų įnašų įsiskolinimo įstaigos pajamų lėšų (SB (SP)) surinkta mažiau. Nepanaudotas įstaigos pajamų SB (SP) likutis (16 719,35 Eur) ir kitų lėšų (KT) likutis (6 126,20 Eur) perkeliamas į 2026 metus ir bus naudojamas pagal įstaigos poreikį. Europos Sąjungos paramos (ES) lėšų likutis (13 578,00 Eur) perkeltas į 2026 metus projekto veikloms įgyvendinti.</t>
  </si>
  <si>
    <t>Rodiklio nuokrypis atitinka komplektavimo taisykles. Savivaldybės biudžeto (SB) lėšų planas įvykdytas pagal poreikį. Tėvų įnašų surinkta mažiau nei planuota. Įstaigos pajamų SB (SP) likutis (101,35 Eur) perkeliamas į 2026 metus ir bus naudojamas pagal įstaigos poreikį. Kitų lėšų (KT) likutis (689,50 Eur) perkeliamas į 2026 metus ir bus panaudotas pagal įstaigos poreikį.</t>
  </si>
  <si>
    <t>Jaunimo vasaros akademija 2025 metais buvo organizuojama Raseinių rajono savivaldybėje.</t>
  </si>
  <si>
    <t>Rodiklio nuokrypis atitinka komplektavimo taisykles. SB lėšos naudotos pagal poreikį. Nepanaudotas kitų lėšų (KT) likutis (6 774,30 Eur) ir projekto „Erasmus+“ Europos Sąjungos paramos lėšų (ES) likutis (4 420,96 Eur) perkelti į 2026 metus. Už valstybinių egzaminų darbų vertinimą panaudota 1 854,93 Eur mažiau LRVB lėšų, nei buvo planuota.</t>
  </si>
  <si>
    <t>Rodiklio nuokrypis atitinka komplektavimo taisykles. SB lėšos naudotos pagal poreikį. Dėl mažesnio vaikų lankomumo ir tėvų įsiskolinimo surinkta mažiau įstaigos pajamų lėšų (SB (SP)). Nepanaudotas SB (SP) lėšų likutis (3 380,50 Eur) ir kitų lėšų (KT) likutis (1 488,03 Eur) perkelti į 2026 metus. ES lėšų plano vykdymo nuokrypis (10 000,00 Eur) susidarė dėl negauto finansavimo vadovėliams iš Nacionalinės švietimo agentūros  (NŠA).</t>
  </si>
  <si>
    <t>.</t>
  </si>
  <si>
    <t xml:space="preserve"> </t>
  </si>
  <si>
    <t xml:space="preserve">Mažesnę materialinę paramą gavo daugiau persikvalifikuojančių mokytojų – atsižvelgta į mokytojų poreikį mokyklose ir darbdavių rekomendacijas. </t>
  </si>
  <si>
    <t>2025 m. gautas 8686,92 Eur papildomas finansavimas metodinei-pedagoginei funkcijai atlikti. Dėl padidėjusios bendros projekto sutarties sumos sumažėjo 2025 metais projekto įgyvendinimo procentas.</t>
  </si>
  <si>
    <t>Priemonė iš dalies įvykdyta. Nepanaudotos lėšos perkeliamos į 2026 metus projekto veikloms finansuoti. Dalis 2025 metais planuotų veiklų nebuvo įgyvendinta dėl neįvykusių viešųjų pirkimų procedūrų. Žemaitės gimnazijoje 2025 metais neįvyko rangos darbų pirkimas, skirtas keturiems kabinetams atnaujinti. Dėl šios priežasties nebuvo vykdomi ir baldų bei įrangos pirkimai, numatyti atnaujintoms klasėms modernizuoti.
Taip pat dalis minkštųjų veiklų, pradėtų 2025 metais ir šiuo metu dar vykdomų, bus apmokėtos tik 2026 metais, pasibaigus jų įgyvendinimui. Pažymėtina, kad dalis lėšų liko nepanaudota ir dėl viešųjų pirkimų metu susidariusių sutaupymų, kadangi pasiūlytos kainos buvo mažesnės nei planuota. Susidariusių sutaupytų lėšų panaudoti kitoms veikloms galimybės nebuvo.</t>
  </si>
  <si>
    <t xml:space="preserve">Priemonė įvykdyta. Dėl užsitęsusių Nacionalinės projektų agentūros vykdytų veiklų vertinimo ne visos 2025 m. vykdytos veiklos apmokėtos. Nepanaudotos lėšos perkeliamos į 2026 m. projekto veikloms finansuoti. </t>
  </si>
  <si>
    <t>Trūkstant informacijos apie kompiuterių naudojimo laiką, sunku tiksliai numatyti kompiuterių, naudojamų 4 metus ir ilgiau, dalį.</t>
  </si>
  <si>
    <t>Priemonė įvykdyta iš dalies. Dėl atsiradusių nenumatytų papildomų darbų poreikio bei darbų sezoniškumo nepavyko atlikti visų darbų laiku. Rangos darbų sutartis sustabdyta, iki kol oro sąlygos leis juos tęsti. Projektą numatyta įgyvendinti 2026 m.</t>
  </si>
  <si>
    <t>Priemonė įvykdyta iš dalies. Užsitęsus Telšių „Germanto“ progimnazijos pastato techninio projekto parengimui, pastato kapitalinio remonto darbai bus vykdomi 2026 metais, o ne 2025 metais, kaip buvo planuota. 2025 metais Telšių Vincento Borisevičiaus gimnazijojesuremontuota ir įrengta viena nauja pradinio ugdymo klasė.</t>
  </si>
  <si>
    <t>Priemonė įvykdyta iš dalies. Užsitęsus Telšių „Džiugo“ gimnazijos pastato techninio projekto parengimui, pastato kapitalinio remonto darbai bus vykdomi 2026 metais, o ne 2025 metais, kaip buvo planuota.</t>
  </si>
  <si>
    <t>Priemonė įvykdyta. Tenkintas visas švietimo įstaigų pateiktas poreikis. Taip pat įgyvendinti visi Savivaldybės administracijos planuoti renginiai, skirti švietimo bendruomenei. Lėšos panaudotos pagal faktinį poreikį. Dėl mažesnio švietimo įstaigų pateiktų prašymų skaičiaus kompensuoti kelionės išlaidas vykstant į respublikinių olimpiadų etapus lėšų panaudota mažiau, nei buvo planuota.</t>
  </si>
  <si>
    <t>Priemonė įvykdyta. Dėl Lietuvos mokyklų žaidynių padidinto varžybų vykdymo skaičiaus organizuota daugiau fizinio aktyvumo ir sporto renginių. Dėl ligos mažesniam mokinių skaičiui išvykus į Naujojoje Akmenėje vykusias LMŽ futbolo 5x5 varžybas, lėšų panaudota mažiau nei buvo numatyta.</t>
  </si>
  <si>
    <t>Priemonė įvykdyta. Asociacijai „LTU Aquatics“ (Lietuvos plaukimo federacija) finansiškai prisidėjus prie projekto, atsirado galimybė didesniam vaikų skaičiui mokytis plaukti ir panaudota mažiau nei buvo nuamtyta Savivaldybės biudžeto lėšų.</t>
  </si>
  <si>
    <t>Priemonė įvykdyta. Lėšų panaudota mažiau dėl sumažėjusių išlaidų: jaunimo centrui persikėlus į atnaujintas patalpas, sumažėjo patalpų išlaikymo sąnaudos, taip pat vasarą buvo mažesnės veiklų organizavimo išlaidos.</t>
  </si>
  <si>
    <t>Priemonė įvykdyta. Gauta daugiau paraiškų, nei buvo planuota.</t>
  </si>
  <si>
    <t>faktiškai įvykdytos – 48 priemonės (pasiektos visos rodiklių reikšmės);</t>
  </si>
  <si>
    <t>iš dalies įvykdytos – 4 priemonės (pasiekta mažiau rodiklių reikšmių, nei planuota);</t>
  </si>
  <si>
    <t>neįvykdyta – 1 priemonė (nepasiekta nė viena planuota produkto rodiklio reikšmė).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</si>
</sst>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0427]#,##0.00;\-#,##0.00;&quot;&quot;"/>
    <numFmt numFmtId="165" formatCode="0.0"/>
    <numFmt numFmtId="166" formatCode="0.0%"/>
  </numFmts>
  <fonts count="17" x14ac:knownFonts="1">
    <font>
      <sz val="11"/>
      <color rgb="FF000000"/>
      <name val="Calibri"/>
      <family val="2"/>
    </font>
    <font>
      <sz val="11"/>
      <color rgb="FF000000"/>
      <name val="Calibri"/>
      <family val="2"/>
    </font>
    <font>
      <sz val="11"/>
      <color rgb="FF000000"/>
      <name val="Times New Roman"/>
      <family val="1"/>
      <charset val="186"/>
    </font>
    <font>
      <b/>
      <sz val="11"/>
      <color rgb="FF000000"/>
      <name val="Times New Roman"/>
      <family val="1"/>
      <charset val="186"/>
    </font>
    <font>
      <sz val="11"/>
      <name val="Times New Roman"/>
      <family val="1"/>
      <charset val="186"/>
    </font>
    <font>
      <b/>
      <sz val="12"/>
      <color indexed="8"/>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name val="Times New Roman"/>
      <family val="1"/>
      <charset val="186"/>
    </font>
    <font>
      <sz val="12"/>
      <name val="Times New Roman"/>
      <family val="1"/>
      <charset val="186"/>
    </font>
    <font>
      <u/>
      <sz val="12"/>
      <color indexed="8"/>
      <name val="Times New Roman"/>
      <family val="1"/>
      <charset val="186"/>
    </font>
    <font>
      <sz val="11"/>
      <color rgb="FFFF0000"/>
      <name val="Calibri"/>
      <family val="2"/>
    </font>
    <font>
      <b/>
      <sz val="11"/>
      <name val="Times New Roman"/>
      <family val="1"/>
      <charset val="186"/>
    </font>
    <font>
      <sz val="11"/>
      <color rgb="FFFF0000"/>
      <name val="Times New Roman"/>
      <family val="1"/>
      <charset val="186"/>
    </font>
    <font>
      <sz val="11"/>
      <color rgb="FF007BB8"/>
      <name val="Times New Roman"/>
      <family val="1"/>
      <charset val="186"/>
    </font>
    <font>
      <sz val="11"/>
      <color rgb="FFED0000"/>
      <name val="Times New Roman"/>
      <family val="1"/>
      <charset val="186"/>
    </font>
  </fonts>
  <fills count="10">
    <fill>
      <patternFill patternType="none"/>
    </fill>
    <fill>
      <patternFill patternType="gray125"/>
    </fill>
    <fill>
      <patternFill patternType="none">
        <fgColor rgb="FF000000"/>
        <bgColor rgb="FF000000"/>
      </patternFill>
    </fill>
    <fill>
      <patternFill patternType="solid">
        <fgColor rgb="FFEBEBEB"/>
        <bgColor rgb="FFEBEBEB"/>
      </patternFill>
    </fill>
    <fill>
      <patternFill patternType="solid">
        <fgColor rgb="FF9CBDD6"/>
        <bgColor rgb="FF9CBDD6"/>
      </patternFill>
    </fill>
    <fill>
      <patternFill patternType="solid">
        <fgColor rgb="FFFCF79A"/>
        <bgColor rgb="FFFCF79A"/>
      </patternFill>
    </fill>
    <fill>
      <patternFill patternType="solid">
        <fgColor rgb="FFFFF200"/>
        <bgColor rgb="FFFFF200"/>
      </patternFill>
    </fill>
    <fill>
      <patternFill patternType="solid">
        <fgColor rgb="FFFFFF00"/>
        <bgColor indexed="64"/>
      </patternFill>
    </fill>
    <fill>
      <patternFill patternType="solid">
        <fgColor rgb="FFFF97DC"/>
        <bgColor indexed="64"/>
      </patternFill>
    </fill>
    <fill>
      <patternFill patternType="solid">
        <fgColor rgb="FF99FF99"/>
        <bgColor indexed="64"/>
      </patternFill>
    </fill>
  </fills>
  <borders count="6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medium">
        <color indexed="64"/>
      </right>
      <top style="thin">
        <color indexed="64"/>
      </top>
      <bottom style="thin">
        <color rgb="FF000000"/>
      </bottom>
      <diagonal/>
    </border>
    <border>
      <left style="thin">
        <color rgb="FF000000"/>
      </left>
      <right style="medium">
        <color rgb="FF000000"/>
      </right>
      <top style="thin">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indexed="64"/>
      </right>
      <top/>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bottom style="medium">
        <color indexed="64"/>
      </bottom>
      <diagonal/>
    </border>
    <border>
      <left style="thin">
        <color rgb="FF000000"/>
      </left>
      <right style="thin">
        <color rgb="FF000000"/>
      </right>
      <top/>
      <bottom style="thin">
        <color indexed="64"/>
      </bottom>
      <diagonal/>
    </border>
    <border>
      <left style="thin">
        <color rgb="FF000000"/>
      </left>
      <right style="medium">
        <color indexed="64"/>
      </right>
      <top/>
      <bottom style="thin">
        <color rgb="FF000000"/>
      </bottom>
      <diagonal/>
    </border>
    <border>
      <left style="thin">
        <color rgb="FF000000"/>
      </left>
      <right style="thin">
        <color rgb="FF000000"/>
      </right>
      <top style="medium">
        <color rgb="FF000000"/>
      </top>
      <bottom style="medium">
        <color indexed="64"/>
      </bottom>
      <diagonal/>
    </border>
    <border>
      <left style="thin">
        <color indexed="64"/>
      </left>
      <right style="thin">
        <color rgb="FF000000"/>
      </right>
      <top style="medium">
        <color indexed="64"/>
      </top>
      <bottom style="medium">
        <color indexed="64"/>
      </bottom>
      <diagonal/>
    </border>
    <border>
      <left style="thin">
        <color rgb="FF000000"/>
      </left>
      <right style="medium">
        <color rgb="FF000000"/>
      </right>
      <top style="medium">
        <color rgb="FF000000"/>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8">
    <xf numFmtId="0" fontId="0" fillId="0" borderId="0" applyBorder="0"/>
    <xf numFmtId="9" fontId="1" fillId="0" borderId="0" applyFont="0" applyFill="0" applyBorder="0" applyAlignment="0" applyProtection="0"/>
    <xf numFmtId="43" fontId="1" fillId="2" borderId="0" applyFont="0" applyFill="0" applyBorder="0" applyAlignment="0" applyProtection="0"/>
    <xf numFmtId="0" fontId="1" fillId="2" borderId="0" applyBorder="0"/>
    <xf numFmtId="9" fontId="1" fillId="2" borderId="0" applyFont="0" applyFill="0" applyBorder="0" applyAlignment="0" applyProtection="0"/>
    <xf numFmtId="43" fontId="1" fillId="2" borderId="0" applyFont="0" applyFill="0" applyBorder="0" applyAlignment="0" applyProtection="0"/>
    <xf numFmtId="0" fontId="1" fillId="2" borderId="0" applyBorder="0"/>
    <xf numFmtId="0" fontId="1" fillId="2" borderId="0" applyBorder="0"/>
    <xf numFmtId="0" fontId="1" fillId="2" borderId="0" applyBorder="0"/>
    <xf numFmtId="0" fontId="1" fillId="2" borderId="0" applyBorder="0"/>
    <xf numFmtId="43" fontId="1" fillId="2" borderId="0" applyFont="0" applyFill="0" applyBorder="0" applyAlignment="0" applyProtection="0"/>
    <xf numFmtId="43" fontId="1" fillId="2" borderId="0" applyFont="0" applyFill="0" applyBorder="0" applyAlignment="0" applyProtection="0"/>
    <xf numFmtId="0" fontId="1" fillId="2" borderId="0" applyBorder="0"/>
    <xf numFmtId="43" fontId="1" fillId="2" borderId="0" applyFont="0" applyFill="0" applyBorder="0" applyAlignment="0" applyProtection="0"/>
    <xf numFmtId="0" fontId="1" fillId="2" borderId="0" applyBorder="0"/>
    <xf numFmtId="43" fontId="1" fillId="2" borderId="0" applyFont="0" applyFill="0" applyBorder="0" applyAlignment="0" applyProtection="0"/>
    <xf numFmtId="43" fontId="1" fillId="2" borderId="0" applyFont="0" applyFill="0" applyBorder="0" applyAlignment="0" applyProtection="0"/>
    <xf numFmtId="43" fontId="1" fillId="2" borderId="0" applyFont="0" applyFill="0" applyBorder="0" applyAlignment="0" applyProtection="0"/>
  </cellStyleXfs>
  <cellXfs count="284">
    <xf numFmtId="0" fontId="0" fillId="0" borderId="0" xfId="0"/>
    <xf numFmtId="0" fontId="2" fillId="0" borderId="0" xfId="0" applyFont="1" applyAlignment="1">
      <alignment wrapText="1"/>
    </xf>
    <xf numFmtId="0" fontId="2" fillId="6" borderId="5" xfId="0" applyFont="1" applyFill="1" applyBorder="1" applyAlignment="1" applyProtection="1">
      <alignment vertical="top" wrapText="1" readingOrder="1"/>
      <protection locked="0"/>
    </xf>
    <xf numFmtId="0" fontId="2" fillId="6" borderId="6" xfId="0" applyFont="1" applyFill="1" applyBorder="1" applyAlignment="1" applyProtection="1">
      <alignment vertical="top" wrapText="1" readingOrder="1"/>
      <protection locked="0"/>
    </xf>
    <xf numFmtId="164" fontId="2" fillId="6" borderId="6" xfId="0" applyNumberFormat="1" applyFont="1" applyFill="1" applyBorder="1" applyAlignment="1">
      <alignment horizontal="right" vertical="top" wrapText="1" readingOrder="1"/>
    </xf>
    <xf numFmtId="0" fontId="2" fillId="6" borderId="6" xfId="0" applyFont="1" applyFill="1" applyBorder="1" applyAlignment="1" applyProtection="1">
      <alignment horizontal="right" vertical="top" wrapText="1" readingOrder="1"/>
      <protection locked="0"/>
    </xf>
    <xf numFmtId="0" fontId="2" fillId="6" borderId="6" xfId="0" applyFont="1" applyFill="1" applyBorder="1" applyAlignment="1" applyProtection="1">
      <alignment horizontal="left" vertical="top" wrapText="1" readingOrder="1"/>
      <protection locked="0"/>
    </xf>
    <xf numFmtId="0" fontId="2" fillId="6" borderId="6" xfId="0" applyFont="1" applyFill="1" applyBorder="1" applyAlignment="1" applyProtection="1">
      <alignment horizontal="center" vertical="top" wrapText="1" readingOrder="1"/>
      <protection locked="0"/>
    </xf>
    <xf numFmtId="0" fontId="2" fillId="6" borderId="7" xfId="0" applyFont="1" applyFill="1" applyBorder="1" applyAlignment="1" applyProtection="1">
      <alignment horizontal="right" vertical="top" wrapText="1" readingOrder="1"/>
      <protection locked="0"/>
    </xf>
    <xf numFmtId="0" fontId="2" fillId="5" borderId="5" xfId="0" applyFont="1" applyFill="1" applyBorder="1" applyAlignment="1" applyProtection="1">
      <alignment vertical="top" wrapText="1" readingOrder="1"/>
      <protection locked="0"/>
    </xf>
    <xf numFmtId="0" fontId="2" fillId="5" borderId="6" xfId="0" applyFont="1" applyFill="1" applyBorder="1" applyAlignment="1" applyProtection="1">
      <alignment vertical="top" wrapText="1" readingOrder="1"/>
      <protection locked="0"/>
    </xf>
    <xf numFmtId="164" fontId="2" fillId="5" borderId="6" xfId="0" applyNumberFormat="1" applyFont="1" applyFill="1" applyBorder="1" applyAlignment="1">
      <alignment horizontal="right" vertical="top" wrapText="1" readingOrder="1"/>
    </xf>
    <xf numFmtId="0" fontId="2" fillId="5" borderId="6" xfId="0" applyFont="1" applyFill="1" applyBorder="1" applyAlignment="1" applyProtection="1">
      <alignment horizontal="right" vertical="top" wrapText="1" readingOrder="1"/>
      <protection locked="0"/>
    </xf>
    <xf numFmtId="0" fontId="2" fillId="5" borderId="6" xfId="0" applyFont="1" applyFill="1" applyBorder="1" applyAlignment="1" applyProtection="1">
      <alignment horizontal="left" vertical="top" wrapText="1" readingOrder="1"/>
      <protection locked="0"/>
    </xf>
    <xf numFmtId="0" fontId="2" fillId="5" borderId="6" xfId="0" applyFont="1" applyFill="1" applyBorder="1" applyAlignment="1" applyProtection="1">
      <alignment horizontal="center" vertical="top" wrapText="1" readingOrder="1"/>
      <protection locked="0"/>
    </xf>
    <xf numFmtId="0" fontId="2" fillId="5" borderId="7" xfId="0" applyFont="1" applyFill="1" applyBorder="1" applyAlignment="1" applyProtection="1">
      <alignment horizontal="right" vertical="top" wrapText="1" readingOrder="1"/>
      <protection locked="0"/>
    </xf>
    <xf numFmtId="0" fontId="2" fillId="4" borderId="5" xfId="0" applyFont="1" applyFill="1" applyBorder="1" applyAlignment="1" applyProtection="1">
      <alignment vertical="top" wrapText="1" readingOrder="1"/>
      <protection locked="0"/>
    </xf>
    <xf numFmtId="0" fontId="2" fillId="4" borderId="6" xfId="0" applyFont="1" applyFill="1" applyBorder="1" applyAlignment="1" applyProtection="1">
      <alignment vertical="top" wrapText="1" readingOrder="1"/>
      <protection locked="0"/>
    </xf>
    <xf numFmtId="164" fontId="2" fillId="4" borderId="6" xfId="0" applyNumberFormat="1" applyFont="1" applyFill="1" applyBorder="1" applyAlignment="1">
      <alignment horizontal="right" vertical="top" wrapText="1" readingOrder="1"/>
    </xf>
    <xf numFmtId="0" fontId="2" fillId="4" borderId="6" xfId="0" applyFont="1" applyFill="1" applyBorder="1" applyAlignment="1" applyProtection="1">
      <alignment horizontal="right" vertical="top" wrapText="1" readingOrder="1"/>
      <protection locked="0"/>
    </xf>
    <xf numFmtId="0" fontId="2" fillId="4" borderId="6" xfId="0" applyFont="1" applyFill="1" applyBorder="1" applyAlignment="1" applyProtection="1">
      <alignment horizontal="left" vertical="top" wrapText="1" readingOrder="1"/>
      <protection locked="0"/>
    </xf>
    <xf numFmtId="0" fontId="2" fillId="4" borderId="6" xfId="0" applyFont="1" applyFill="1" applyBorder="1" applyAlignment="1" applyProtection="1">
      <alignment horizontal="center" vertical="top" wrapText="1" readingOrder="1"/>
      <protection locked="0"/>
    </xf>
    <xf numFmtId="0" fontId="2" fillId="0" borderId="5" xfId="0" applyFont="1" applyBorder="1" applyAlignment="1" applyProtection="1">
      <alignment vertical="top" wrapText="1" readingOrder="1"/>
      <protection locked="0"/>
    </xf>
    <xf numFmtId="0" fontId="2" fillId="0" borderId="6" xfId="0" applyFont="1" applyBorder="1" applyAlignment="1" applyProtection="1">
      <alignment vertical="top" wrapText="1" readingOrder="1"/>
      <protection locked="0"/>
    </xf>
    <xf numFmtId="164" fontId="2" fillId="0" borderId="6" xfId="0" applyNumberFormat="1" applyFont="1" applyBorder="1" applyAlignment="1" applyProtection="1">
      <alignment horizontal="right" vertical="top" wrapText="1" readingOrder="1"/>
      <protection locked="0"/>
    </xf>
    <xf numFmtId="0" fontId="2" fillId="0" borderId="6" xfId="0" applyFont="1" applyBorder="1" applyAlignment="1" applyProtection="1">
      <alignment horizontal="right" vertical="top" wrapText="1" readingOrder="1"/>
      <protection locked="0"/>
    </xf>
    <xf numFmtId="0" fontId="2" fillId="0" borderId="6" xfId="0" applyFont="1" applyBorder="1" applyAlignment="1" applyProtection="1">
      <alignment horizontal="left" vertical="top" wrapText="1" readingOrder="1"/>
      <protection locked="0"/>
    </xf>
    <xf numFmtId="0" fontId="2" fillId="0" borderId="6" xfId="0" applyFont="1" applyBorder="1" applyAlignment="1" applyProtection="1">
      <alignment horizontal="center" vertical="top" wrapText="1" readingOrder="1"/>
      <protection locked="0"/>
    </xf>
    <xf numFmtId="164" fontId="2" fillId="0" borderId="6" xfId="0" applyNumberFormat="1" applyFont="1" applyBorder="1" applyAlignment="1">
      <alignment horizontal="right" vertical="top" wrapText="1" readingOrder="1"/>
    </xf>
    <xf numFmtId="0" fontId="2" fillId="0" borderId="3" xfId="0" applyFont="1" applyBorder="1" applyAlignment="1" applyProtection="1">
      <alignment vertical="top" wrapText="1" readingOrder="1"/>
      <protection locked="0"/>
    </xf>
    <xf numFmtId="0" fontId="2" fillId="0" borderId="1" xfId="0" applyFont="1" applyBorder="1" applyAlignment="1" applyProtection="1">
      <alignment vertical="top" wrapText="1" readingOrder="1"/>
      <protection locked="0"/>
    </xf>
    <xf numFmtId="164" fontId="2" fillId="0" borderId="1" xfId="0" applyNumberFormat="1" applyFont="1" applyBorder="1" applyAlignment="1" applyProtection="1">
      <alignment horizontal="right" vertical="top" wrapText="1" readingOrder="1"/>
      <protection locked="0"/>
    </xf>
    <xf numFmtId="0" fontId="2" fillId="0" borderId="1" xfId="0" applyFont="1" applyBorder="1" applyAlignment="1" applyProtection="1">
      <alignment horizontal="right" vertical="top" wrapText="1" readingOrder="1"/>
      <protection locked="0"/>
    </xf>
    <xf numFmtId="0" fontId="2" fillId="0" borderId="1" xfId="0" applyFont="1" applyBorder="1" applyAlignment="1" applyProtection="1">
      <alignment horizontal="left" vertical="top" wrapText="1" readingOrder="1"/>
      <protection locked="0"/>
    </xf>
    <xf numFmtId="0" fontId="2" fillId="0" borderId="1" xfId="0" applyFont="1" applyBorder="1" applyAlignment="1" applyProtection="1">
      <alignment horizontal="center" vertical="top" wrapText="1" readingOrder="1"/>
      <protection locked="0"/>
    </xf>
    <xf numFmtId="164" fontId="2" fillId="0" borderId="1" xfId="0" applyNumberFormat="1" applyFont="1" applyBorder="1" applyAlignment="1">
      <alignment horizontal="right" vertical="top" wrapText="1" readingOrder="1"/>
    </xf>
    <xf numFmtId="0" fontId="2" fillId="0" borderId="0" xfId="0" applyFont="1" applyAlignment="1">
      <alignment vertical="center" wrapText="1"/>
    </xf>
    <xf numFmtId="0" fontId="3" fillId="0" borderId="2" xfId="0" applyFont="1" applyBorder="1" applyAlignment="1">
      <alignment horizontal="center" vertical="center" wrapText="1" readingOrder="1"/>
    </xf>
    <xf numFmtId="0" fontId="2" fillId="4" borderId="22" xfId="0" applyFont="1" applyFill="1" applyBorder="1" applyAlignment="1" applyProtection="1">
      <alignment vertical="top" wrapText="1" readingOrder="1"/>
      <protection locked="0"/>
    </xf>
    <xf numFmtId="0" fontId="2" fillId="4" borderId="23" xfId="0" applyFont="1" applyFill="1" applyBorder="1" applyAlignment="1" applyProtection="1">
      <alignment vertical="top" wrapText="1" readingOrder="1"/>
      <protection locked="0"/>
    </xf>
    <xf numFmtId="164" fontId="2" fillId="4" borderId="23" xfId="0" applyNumberFormat="1" applyFont="1" applyFill="1" applyBorder="1" applyAlignment="1">
      <alignment horizontal="right" vertical="top" wrapText="1" readingOrder="1"/>
    </xf>
    <xf numFmtId="0" fontId="2" fillId="4" borderId="23" xfId="0" applyFont="1" applyFill="1" applyBorder="1" applyAlignment="1" applyProtection="1">
      <alignment horizontal="left" vertical="top" wrapText="1" readingOrder="1"/>
      <protection locked="0"/>
    </xf>
    <xf numFmtId="0" fontId="2" fillId="4" borderId="23" xfId="0" applyFont="1" applyFill="1" applyBorder="1" applyAlignment="1" applyProtection="1">
      <alignment horizontal="center" vertical="top" wrapText="1" readingOrder="1"/>
      <protection locked="0"/>
    </xf>
    <xf numFmtId="2" fontId="2" fillId="4" borderId="23" xfId="0" applyNumberFormat="1" applyFont="1" applyFill="1" applyBorder="1" applyAlignment="1" applyProtection="1">
      <alignment horizontal="right" vertical="top" wrapText="1" readingOrder="1"/>
      <protection locked="0"/>
    </xf>
    <xf numFmtId="2" fontId="2" fillId="4" borderId="23" xfId="0" applyNumberFormat="1" applyFont="1" applyFill="1" applyBorder="1" applyAlignment="1" applyProtection="1">
      <alignment vertical="top" wrapText="1" readingOrder="1"/>
      <protection locked="0"/>
    </xf>
    <xf numFmtId="0" fontId="4" fillId="4" borderId="24" xfId="0" applyFont="1" applyFill="1" applyBorder="1" applyAlignment="1" applyProtection="1">
      <alignment horizontal="left" vertical="top" wrapText="1" readingOrder="1"/>
      <protection locked="0"/>
    </xf>
    <xf numFmtId="0" fontId="2" fillId="4" borderId="25" xfId="0" applyFont="1" applyFill="1" applyBorder="1" applyAlignment="1" applyProtection="1">
      <alignment vertical="top" wrapText="1" readingOrder="1"/>
      <protection locked="0"/>
    </xf>
    <xf numFmtId="0" fontId="2" fillId="4" borderId="26" xfId="0" applyFont="1" applyFill="1" applyBorder="1" applyAlignment="1" applyProtection="1">
      <alignment vertical="top" wrapText="1" readingOrder="1"/>
      <protection locked="0"/>
    </xf>
    <xf numFmtId="164" fontId="2" fillId="4" borderId="26" xfId="0" applyNumberFormat="1" applyFont="1" applyFill="1" applyBorder="1" applyAlignment="1">
      <alignment horizontal="right" vertical="top" wrapText="1" readingOrder="1"/>
    </xf>
    <xf numFmtId="0" fontId="2" fillId="4" borderId="26" xfId="0" applyFont="1" applyFill="1" applyBorder="1" applyAlignment="1" applyProtection="1">
      <alignment horizontal="left" vertical="top" wrapText="1" readingOrder="1"/>
      <protection locked="0"/>
    </xf>
    <xf numFmtId="0" fontId="2" fillId="4" borderId="26" xfId="0" applyFont="1" applyFill="1" applyBorder="1" applyAlignment="1" applyProtection="1">
      <alignment horizontal="center" vertical="top" wrapText="1" readingOrder="1"/>
      <protection locked="0"/>
    </xf>
    <xf numFmtId="2" fontId="2" fillId="4" borderId="26" xfId="0" applyNumberFormat="1" applyFont="1" applyFill="1" applyBorder="1" applyAlignment="1" applyProtection="1">
      <alignment horizontal="right" vertical="top" wrapText="1" readingOrder="1"/>
      <protection locked="0"/>
    </xf>
    <xf numFmtId="2" fontId="2" fillId="4" borderId="26" xfId="0" applyNumberFormat="1" applyFont="1" applyFill="1" applyBorder="1" applyAlignment="1" applyProtection="1">
      <alignment vertical="top" wrapText="1" readingOrder="1"/>
      <protection locked="0"/>
    </xf>
    <xf numFmtId="0" fontId="2" fillId="4" borderId="27" xfId="0" applyFont="1" applyFill="1" applyBorder="1" applyAlignment="1" applyProtection="1">
      <alignment horizontal="left" vertical="top" wrapText="1" readingOrder="1"/>
      <protection locked="0"/>
    </xf>
    <xf numFmtId="0" fontId="2" fillId="4" borderId="27" xfId="0" applyFont="1" applyFill="1" applyBorder="1" applyAlignment="1" applyProtection="1">
      <alignment horizontal="center" vertical="top" wrapText="1" readingOrder="1"/>
      <protection locked="0"/>
    </xf>
    <xf numFmtId="2" fontId="2" fillId="4" borderId="27" xfId="0" applyNumberFormat="1" applyFont="1" applyFill="1" applyBorder="1" applyAlignment="1" applyProtection="1">
      <alignment horizontal="right" vertical="top" wrapText="1" readingOrder="1"/>
      <protection locked="0"/>
    </xf>
    <xf numFmtId="164" fontId="2" fillId="0" borderId="16" xfId="0" applyNumberFormat="1" applyFont="1" applyBorder="1" applyAlignment="1" applyProtection="1">
      <alignment horizontal="right" vertical="top" wrapText="1" readingOrder="1"/>
      <protection locked="0"/>
    </xf>
    <xf numFmtId="0" fontId="2" fillId="0" borderId="17" xfId="0" applyFont="1" applyBorder="1" applyAlignment="1" applyProtection="1">
      <alignment horizontal="left" vertical="top" wrapText="1" readingOrder="1"/>
      <protection locked="0"/>
    </xf>
    <xf numFmtId="2" fontId="2" fillId="6" borderId="6" xfId="0" applyNumberFormat="1" applyFont="1" applyFill="1" applyBorder="1" applyAlignment="1" applyProtection="1">
      <alignment horizontal="right" vertical="top" wrapText="1" readingOrder="1"/>
      <protection locked="0"/>
    </xf>
    <xf numFmtId="2" fontId="2" fillId="5" borderId="6" xfId="0" applyNumberFormat="1" applyFont="1" applyFill="1" applyBorder="1" applyAlignment="1" applyProtection="1">
      <alignment horizontal="right" vertical="top" wrapText="1" readingOrder="1"/>
      <protection locked="0"/>
    </xf>
    <xf numFmtId="2" fontId="2" fillId="4" borderId="6" xfId="0" applyNumberFormat="1" applyFont="1" applyFill="1" applyBorder="1" applyAlignment="1" applyProtection="1">
      <alignment horizontal="right" vertical="top" wrapText="1" readingOrder="1"/>
      <protection locked="0"/>
    </xf>
    <xf numFmtId="2" fontId="2" fillId="4" borderId="23" xfId="0" applyNumberFormat="1" applyFont="1" applyFill="1" applyBorder="1" applyAlignment="1">
      <alignment horizontal="right" vertical="top" wrapText="1" readingOrder="1"/>
    </xf>
    <xf numFmtId="2" fontId="2" fillId="4" borderId="26" xfId="0" applyNumberFormat="1" applyFont="1" applyFill="1" applyBorder="1" applyAlignment="1">
      <alignment horizontal="right" vertical="top" wrapText="1" readingOrder="1"/>
    </xf>
    <xf numFmtId="2" fontId="2" fillId="0" borderId="6" xfId="0" applyNumberFormat="1" applyFont="1" applyBorder="1" applyAlignment="1" applyProtection="1">
      <alignment horizontal="right" vertical="top" wrapText="1" readingOrder="1"/>
      <protection locked="0"/>
    </xf>
    <xf numFmtId="2" fontId="2" fillId="0" borderId="27" xfId="0" applyNumberFormat="1" applyFont="1" applyBorder="1" applyAlignment="1" applyProtection="1">
      <alignment horizontal="right" vertical="top" wrapText="1" readingOrder="1"/>
      <protection locked="0"/>
    </xf>
    <xf numFmtId="2" fontId="2" fillId="0" borderId="26" xfId="0" applyNumberFormat="1" applyFont="1" applyBorder="1" applyAlignment="1" applyProtection="1">
      <alignment horizontal="right" vertical="top" wrapText="1" readingOrder="1"/>
      <protection locked="0"/>
    </xf>
    <xf numFmtId="2" fontId="2" fillId="0" borderId="1" xfId="0" applyNumberFormat="1" applyFont="1" applyBorder="1" applyAlignment="1" applyProtection="1">
      <alignment horizontal="right" vertical="top" wrapText="1" readingOrder="1"/>
      <protection locked="0"/>
    </xf>
    <xf numFmtId="2" fontId="2" fillId="0" borderId="9" xfId="0" applyNumberFormat="1" applyFont="1" applyBorder="1" applyAlignment="1" applyProtection="1">
      <alignment horizontal="right" vertical="top" wrapText="1" readingOrder="1"/>
      <protection locked="0"/>
    </xf>
    <xf numFmtId="2" fontId="2" fillId="0" borderId="28" xfId="0" applyNumberFormat="1" applyFont="1" applyBorder="1" applyAlignment="1" applyProtection="1">
      <alignment horizontal="right" vertical="top" wrapText="1" readingOrder="1"/>
      <protection locked="0"/>
    </xf>
    <xf numFmtId="0" fontId="2" fillId="7" borderId="1" xfId="0" applyFont="1" applyFill="1" applyBorder="1" applyAlignment="1" applyProtection="1">
      <alignment vertical="top" wrapText="1" readingOrder="1"/>
      <protection locked="0"/>
    </xf>
    <xf numFmtId="164" fontId="2" fillId="7" borderId="1" xfId="0" applyNumberFormat="1" applyFont="1" applyFill="1" applyBorder="1" applyAlignment="1">
      <alignment horizontal="right" vertical="top" wrapText="1" readingOrder="1"/>
    </xf>
    <xf numFmtId="0" fontId="3" fillId="3" borderId="30" xfId="0" applyFont="1" applyFill="1" applyBorder="1" applyAlignment="1" applyProtection="1">
      <alignment horizontal="right" vertical="top" wrapText="1" readingOrder="1"/>
      <protection locked="0"/>
    </xf>
    <xf numFmtId="164" fontId="3" fillId="3" borderId="30" xfId="0" applyNumberFormat="1" applyFont="1" applyFill="1" applyBorder="1" applyAlignment="1">
      <alignment horizontal="right" vertical="top" wrapText="1" readingOrder="1"/>
    </xf>
    <xf numFmtId="0" fontId="2" fillId="0" borderId="31" xfId="0" applyFont="1" applyBorder="1" applyAlignment="1">
      <alignment vertical="top" wrapText="1" readingOrder="1"/>
    </xf>
    <xf numFmtId="164" fontId="2" fillId="0" borderId="31" xfId="0" applyNumberFormat="1" applyFont="1" applyBorder="1" applyAlignment="1">
      <alignment horizontal="right" vertical="top" wrapText="1" readingOrder="1"/>
    </xf>
    <xf numFmtId="0" fontId="6" fillId="0" borderId="0" xfId="0" applyFont="1"/>
    <xf numFmtId="0" fontId="6" fillId="0" borderId="0" xfId="0" applyFont="1" applyAlignment="1">
      <alignment horizontal="left"/>
    </xf>
    <xf numFmtId="0" fontId="6" fillId="0" borderId="0" xfId="0" applyFont="1" applyAlignment="1">
      <alignment vertical="top"/>
    </xf>
    <xf numFmtId="0" fontId="5" fillId="0" borderId="0" xfId="0" applyFont="1" applyAlignment="1">
      <alignment horizontal="left"/>
    </xf>
    <xf numFmtId="0" fontId="10" fillId="0" borderId="0" xfId="0" applyFont="1" applyAlignment="1">
      <alignment horizontal="left"/>
    </xf>
    <xf numFmtId="0" fontId="10" fillId="0" borderId="0" xfId="0" applyFont="1"/>
    <xf numFmtId="0" fontId="0" fillId="0" borderId="0" xfId="0" applyAlignment="1">
      <alignment horizontal="center"/>
    </xf>
    <xf numFmtId="0" fontId="0" fillId="0" borderId="0" xfId="0" applyAlignment="1">
      <alignment horizontal="left"/>
    </xf>
    <xf numFmtId="10" fontId="0" fillId="0" borderId="0" xfId="0" applyNumberFormat="1" applyAlignment="1">
      <alignment horizontal="center"/>
    </xf>
    <xf numFmtId="9" fontId="12" fillId="0" borderId="0" xfId="1" applyFont="1"/>
    <xf numFmtId="0" fontId="13" fillId="0" borderId="2" xfId="0" applyFont="1" applyBorder="1" applyAlignment="1">
      <alignment horizontal="center" vertical="center" wrapText="1" readingOrder="1"/>
    </xf>
    <xf numFmtId="2" fontId="4" fillId="0" borderId="1" xfId="0" applyNumberFormat="1" applyFont="1" applyBorder="1" applyAlignment="1" applyProtection="1">
      <alignment horizontal="right" vertical="top" wrapText="1" readingOrder="1"/>
      <protection locked="0"/>
    </xf>
    <xf numFmtId="0" fontId="2" fillId="4" borderId="7" xfId="0" applyFont="1" applyFill="1" applyBorder="1" applyAlignment="1" applyProtection="1">
      <alignment horizontal="left" vertical="top" wrapText="1" readingOrder="1"/>
      <protection locked="0"/>
    </xf>
    <xf numFmtId="164" fontId="2" fillId="0" borderId="0" xfId="0" applyNumberFormat="1" applyFont="1" applyAlignment="1">
      <alignment wrapText="1"/>
    </xf>
    <xf numFmtId="2" fontId="4" fillId="4" borderId="26" xfId="2" applyNumberFormat="1" applyFont="1" applyFill="1" applyBorder="1" applyAlignment="1" applyProtection="1">
      <alignment horizontal="right" vertical="top" wrapText="1" readingOrder="1"/>
      <protection locked="0"/>
    </xf>
    <xf numFmtId="166" fontId="12" fillId="0" borderId="0" xfId="1" applyNumberFormat="1" applyFont="1"/>
    <xf numFmtId="0" fontId="2" fillId="0" borderId="7" xfId="0" applyFont="1" applyBorder="1" applyAlignment="1" applyProtection="1">
      <alignment horizontal="left" vertical="top" wrapText="1" readingOrder="1"/>
      <protection locked="0"/>
    </xf>
    <xf numFmtId="0" fontId="4" fillId="0" borderId="7" xfId="0" applyFont="1" applyBorder="1" applyAlignment="1" applyProtection="1">
      <alignment horizontal="left" vertical="top" wrapText="1" readingOrder="1"/>
      <protection locked="0"/>
    </xf>
    <xf numFmtId="0" fontId="2" fillId="0" borderId="4" xfId="0" applyFont="1" applyBorder="1" applyAlignment="1" applyProtection="1">
      <alignment horizontal="right" vertical="top" wrapText="1" readingOrder="1"/>
      <protection locked="0"/>
    </xf>
    <xf numFmtId="0" fontId="2" fillId="0" borderId="8" xfId="0" applyFont="1" applyBorder="1" applyAlignment="1" applyProtection="1">
      <alignment vertical="top" wrapText="1" readingOrder="1"/>
      <protection locked="0"/>
    </xf>
    <xf numFmtId="0" fontId="2" fillId="0" borderId="9" xfId="0" applyFont="1" applyBorder="1" applyAlignment="1" applyProtection="1">
      <alignment vertical="top" wrapText="1" readingOrder="1"/>
      <protection locked="0"/>
    </xf>
    <xf numFmtId="164" fontId="2" fillId="0" borderId="9" xfId="0" applyNumberFormat="1" applyFont="1" applyBorder="1" applyAlignment="1" applyProtection="1">
      <alignment horizontal="right" vertical="top" wrapText="1" readingOrder="1"/>
      <protection locked="0"/>
    </xf>
    <xf numFmtId="0" fontId="2" fillId="0" borderId="9" xfId="0" applyFont="1" applyBorder="1" applyAlignment="1" applyProtection="1">
      <alignment horizontal="left" vertical="top" wrapText="1" readingOrder="1"/>
      <protection locked="0"/>
    </xf>
    <xf numFmtId="0" fontId="2" fillId="0" borderId="9" xfId="0" applyFont="1" applyBorder="1" applyAlignment="1" applyProtection="1">
      <alignment horizontal="center" vertical="top" wrapText="1" readingOrder="1"/>
      <protection locked="0"/>
    </xf>
    <xf numFmtId="0" fontId="2" fillId="0" borderId="9" xfId="0" applyFont="1" applyBorder="1" applyAlignment="1" applyProtection="1">
      <alignment horizontal="right" vertical="top" wrapText="1" readingOrder="1"/>
      <protection locked="0"/>
    </xf>
    <xf numFmtId="165" fontId="4" fillId="0" borderId="9" xfId="0" applyNumberFormat="1" applyFont="1" applyBorder="1" applyAlignment="1" applyProtection="1">
      <alignment horizontal="right" vertical="top" wrapText="1" readingOrder="1"/>
      <protection locked="0"/>
    </xf>
    <xf numFmtId="0" fontId="2" fillId="0" borderId="14" xfId="0" applyFont="1" applyBorder="1" applyAlignment="1" applyProtection="1">
      <alignment vertical="top" wrapText="1" readingOrder="1"/>
      <protection locked="0"/>
    </xf>
    <xf numFmtId="0" fontId="2" fillId="0" borderId="15" xfId="0" applyFont="1" applyBorder="1" applyAlignment="1" applyProtection="1">
      <alignment vertical="top" wrapText="1" readingOrder="1"/>
      <protection locked="0"/>
    </xf>
    <xf numFmtId="164" fontId="2" fillId="0" borderId="15" xfId="0" applyNumberFormat="1" applyFont="1" applyBorder="1" applyAlignment="1" applyProtection="1">
      <alignment horizontal="right" vertical="top" wrapText="1" readingOrder="1"/>
      <protection locked="0"/>
    </xf>
    <xf numFmtId="2" fontId="2" fillId="0" borderId="15" xfId="0" applyNumberFormat="1" applyFont="1" applyBorder="1" applyAlignment="1" applyProtection="1">
      <alignment horizontal="right" vertical="top" wrapText="1" readingOrder="1"/>
      <protection locked="0"/>
    </xf>
    <xf numFmtId="0" fontId="2" fillId="0" borderId="15" xfId="0" applyFont="1" applyBorder="1" applyAlignment="1" applyProtection="1">
      <alignment horizontal="left" vertical="top" wrapText="1" readingOrder="1"/>
      <protection locked="0"/>
    </xf>
    <xf numFmtId="0" fontId="2" fillId="0" borderId="15" xfId="0" applyFont="1" applyBorder="1" applyAlignment="1" applyProtection="1">
      <alignment horizontal="center" vertical="top" wrapText="1" readingOrder="1"/>
      <protection locked="0"/>
    </xf>
    <xf numFmtId="0" fontId="2" fillId="0" borderId="15" xfId="0" applyFont="1" applyBorder="1" applyAlignment="1" applyProtection="1">
      <alignment horizontal="right" vertical="top" wrapText="1" readingOrder="1"/>
      <protection locked="0"/>
    </xf>
    <xf numFmtId="0" fontId="2" fillId="0" borderId="36" xfId="0" applyFont="1" applyBorder="1" applyAlignment="1" applyProtection="1">
      <alignment vertical="top" wrapText="1" readingOrder="1"/>
      <protection locked="0"/>
    </xf>
    <xf numFmtId="0" fontId="2" fillId="0" borderId="37" xfId="0" applyFont="1" applyBorder="1" applyAlignment="1" applyProtection="1">
      <alignment vertical="top" wrapText="1" readingOrder="1"/>
      <protection locked="0"/>
    </xf>
    <xf numFmtId="164" fontId="2" fillId="0" borderId="37" xfId="0" applyNumberFormat="1" applyFont="1" applyBorder="1" applyAlignment="1" applyProtection="1">
      <alignment horizontal="right" vertical="top" wrapText="1" readingOrder="1"/>
      <protection locked="0"/>
    </xf>
    <xf numFmtId="2" fontId="2" fillId="0" borderId="37" xfId="0" applyNumberFormat="1" applyFont="1" applyBorder="1" applyAlignment="1" applyProtection="1">
      <alignment horizontal="right" vertical="top" wrapText="1" readingOrder="1"/>
      <protection locked="0"/>
    </xf>
    <xf numFmtId="0" fontId="2" fillId="0" borderId="37" xfId="0" applyFont="1" applyBorder="1" applyAlignment="1" applyProtection="1">
      <alignment horizontal="left" vertical="top" wrapText="1" readingOrder="1"/>
      <protection locked="0"/>
    </xf>
    <xf numFmtId="0" fontId="2" fillId="0" borderId="37" xfId="0" applyFont="1" applyBorder="1" applyAlignment="1" applyProtection="1">
      <alignment horizontal="center" vertical="top" wrapText="1" readingOrder="1"/>
      <protection locked="0"/>
    </xf>
    <xf numFmtId="0" fontId="2" fillId="0" borderId="37" xfId="0" applyFont="1" applyBorder="1" applyAlignment="1" applyProtection="1">
      <alignment horizontal="right" vertical="top" wrapText="1" readingOrder="1"/>
      <protection locked="0"/>
    </xf>
    <xf numFmtId="2" fontId="4" fillId="0" borderId="37" xfId="0" applyNumberFormat="1" applyFont="1" applyBorder="1" applyAlignment="1" applyProtection="1">
      <alignment horizontal="right" vertical="top" wrapText="1" readingOrder="1"/>
      <protection locked="0"/>
    </xf>
    <xf numFmtId="0" fontId="2" fillId="0" borderId="39" xfId="0" applyFont="1" applyBorder="1" applyAlignment="1" applyProtection="1">
      <alignment vertical="top" wrapText="1" readingOrder="1"/>
      <protection locked="0"/>
    </xf>
    <xf numFmtId="0" fontId="2" fillId="0" borderId="40" xfId="0" applyFont="1" applyBorder="1" applyAlignment="1" applyProtection="1">
      <alignment vertical="top" wrapText="1" readingOrder="1"/>
      <protection locked="0"/>
    </xf>
    <xf numFmtId="164" fontId="2" fillId="0" borderId="40" xfId="0" applyNumberFormat="1" applyFont="1" applyBorder="1" applyAlignment="1">
      <alignment horizontal="right" vertical="top" wrapText="1" readingOrder="1"/>
    </xf>
    <xf numFmtId="2" fontId="2" fillId="0" borderId="40" xfId="0" applyNumberFormat="1" applyFont="1" applyBorder="1" applyAlignment="1" applyProtection="1">
      <alignment horizontal="right" vertical="top" wrapText="1" readingOrder="1"/>
      <protection locked="0"/>
    </xf>
    <xf numFmtId="0" fontId="2" fillId="0" borderId="40" xfId="0" applyFont="1" applyBorder="1" applyAlignment="1" applyProtection="1">
      <alignment horizontal="left" vertical="top" wrapText="1" readingOrder="1"/>
      <protection locked="0"/>
    </xf>
    <xf numFmtId="0" fontId="2" fillId="0" borderId="40" xfId="0" applyFont="1" applyBorder="1" applyAlignment="1" applyProtection="1">
      <alignment horizontal="center" vertical="top" wrapText="1" readingOrder="1"/>
      <protection locked="0"/>
    </xf>
    <xf numFmtId="0" fontId="2" fillId="0" borderId="40" xfId="0" applyFont="1" applyBorder="1" applyAlignment="1" applyProtection="1">
      <alignment horizontal="right" vertical="top" wrapText="1" readingOrder="1"/>
      <protection locked="0"/>
    </xf>
    <xf numFmtId="2" fontId="4" fillId="0" borderId="40" xfId="0" applyNumberFormat="1" applyFont="1" applyBorder="1" applyAlignment="1" applyProtection="1">
      <alignment horizontal="right" vertical="top" wrapText="1" readingOrder="1"/>
      <protection locked="0"/>
    </xf>
    <xf numFmtId="0" fontId="2" fillId="0" borderId="41" xfId="0" applyFont="1" applyBorder="1" applyAlignment="1" applyProtection="1">
      <alignment vertical="top" wrapText="1" readingOrder="1"/>
      <protection locked="0"/>
    </xf>
    <xf numFmtId="0" fontId="2" fillId="0" borderId="42" xfId="0" applyFont="1" applyBorder="1" applyAlignment="1" applyProtection="1">
      <alignment horizontal="right" vertical="top" wrapText="1" readingOrder="1"/>
      <protection locked="0"/>
    </xf>
    <xf numFmtId="0" fontId="2" fillId="0" borderId="43" xfId="0" applyFont="1" applyBorder="1" applyAlignment="1" applyProtection="1">
      <alignment vertical="top" wrapText="1" readingOrder="1"/>
      <protection locked="0"/>
    </xf>
    <xf numFmtId="0" fontId="2" fillId="0" borderId="44" xfId="0" applyFont="1" applyBorder="1" applyAlignment="1" applyProtection="1">
      <alignment vertical="top" wrapText="1" readingOrder="1"/>
      <protection locked="0"/>
    </xf>
    <xf numFmtId="164" fontId="2" fillId="0" borderId="44" xfId="0" applyNumberFormat="1" applyFont="1" applyBorder="1" applyAlignment="1" applyProtection="1">
      <alignment horizontal="right" vertical="top" wrapText="1" readingOrder="1"/>
      <protection locked="0"/>
    </xf>
    <xf numFmtId="0" fontId="2" fillId="0" borderId="44" xfId="0" applyFont="1" applyBorder="1" applyAlignment="1" applyProtection="1">
      <alignment horizontal="right" vertical="top" wrapText="1" readingOrder="1"/>
      <protection locked="0"/>
    </xf>
    <xf numFmtId="0" fontId="2" fillId="0" borderId="44" xfId="0" applyFont="1" applyBorder="1" applyAlignment="1" applyProtection="1">
      <alignment horizontal="left" vertical="top" wrapText="1" readingOrder="1"/>
      <protection locked="0"/>
    </xf>
    <xf numFmtId="0" fontId="2" fillId="0" borderId="44" xfId="0" applyFont="1" applyBorder="1" applyAlignment="1" applyProtection="1">
      <alignment horizontal="center" vertical="top" wrapText="1" readingOrder="1"/>
      <protection locked="0"/>
    </xf>
    <xf numFmtId="2" fontId="2" fillId="0" borderId="44" xfId="0" applyNumberFormat="1" applyFont="1" applyBorder="1" applyAlignment="1" applyProtection="1">
      <alignment horizontal="right" vertical="top" wrapText="1" readingOrder="1"/>
      <protection locked="0"/>
    </xf>
    <xf numFmtId="0" fontId="2" fillId="0" borderId="46" xfId="0" applyFont="1" applyBorder="1" applyAlignment="1" applyProtection="1">
      <alignment vertical="top" wrapText="1" readingOrder="1"/>
      <protection locked="0"/>
    </xf>
    <xf numFmtId="0" fontId="2" fillId="4" borderId="14" xfId="0" applyFont="1" applyFill="1" applyBorder="1" applyAlignment="1" applyProtection="1">
      <alignment vertical="top" wrapText="1" readingOrder="1"/>
      <protection locked="0"/>
    </xf>
    <xf numFmtId="0" fontId="2" fillId="4" borderId="15" xfId="0" applyFont="1" applyFill="1" applyBorder="1" applyAlignment="1" applyProtection="1">
      <alignment vertical="top" wrapText="1" readingOrder="1"/>
      <protection locked="0"/>
    </xf>
    <xf numFmtId="164" fontId="2" fillId="4" borderId="15" xfId="0" applyNumberFormat="1" applyFont="1" applyFill="1" applyBorder="1" applyAlignment="1">
      <alignment horizontal="right" vertical="top" wrapText="1" readingOrder="1"/>
    </xf>
    <xf numFmtId="0" fontId="2" fillId="4" borderId="15" xfId="0" applyFont="1" applyFill="1" applyBorder="1" applyAlignment="1" applyProtection="1">
      <alignment horizontal="left" vertical="top" wrapText="1" readingOrder="1"/>
      <protection locked="0"/>
    </xf>
    <xf numFmtId="0" fontId="2" fillId="4" borderId="15" xfId="0" applyFont="1" applyFill="1" applyBorder="1" applyAlignment="1" applyProtection="1">
      <alignment horizontal="center" vertical="top" wrapText="1" readingOrder="1"/>
      <protection locked="0"/>
    </xf>
    <xf numFmtId="2" fontId="2" fillId="4" borderId="15" xfId="0" applyNumberFormat="1" applyFont="1" applyFill="1" applyBorder="1" applyAlignment="1" applyProtection="1">
      <alignment horizontal="right" vertical="top" wrapText="1" readingOrder="1"/>
      <protection locked="0"/>
    </xf>
    <xf numFmtId="2" fontId="4" fillId="4" borderId="15" xfId="2" applyNumberFormat="1" applyFont="1" applyFill="1" applyBorder="1" applyAlignment="1" applyProtection="1">
      <alignment horizontal="right" vertical="top" wrapText="1" readingOrder="1"/>
      <protection locked="0"/>
    </xf>
    <xf numFmtId="0" fontId="4" fillId="4" borderId="18" xfId="0" applyFont="1" applyFill="1" applyBorder="1" applyAlignment="1" applyProtection="1">
      <alignment horizontal="left" vertical="top" wrapText="1" readingOrder="1"/>
      <protection locked="0"/>
    </xf>
    <xf numFmtId="0" fontId="2" fillId="0" borderId="26" xfId="0" applyFont="1" applyBorder="1" applyAlignment="1" applyProtection="1">
      <alignment vertical="top" wrapText="1" readingOrder="1"/>
      <protection locked="0"/>
    </xf>
    <xf numFmtId="164" fontId="2" fillId="0" borderId="26" xfId="0" applyNumberFormat="1" applyFont="1" applyBorder="1" applyAlignment="1" applyProtection="1">
      <alignment horizontal="right" vertical="top" wrapText="1" readingOrder="1"/>
      <protection locked="0"/>
    </xf>
    <xf numFmtId="0" fontId="2" fillId="0" borderId="26" xfId="0" applyFont="1" applyBorder="1" applyAlignment="1" applyProtection="1">
      <alignment horizontal="left" vertical="top" wrapText="1" readingOrder="1"/>
      <protection locked="0"/>
    </xf>
    <xf numFmtId="0" fontId="2" fillId="0" borderId="26" xfId="0" applyFont="1" applyBorder="1" applyAlignment="1" applyProtection="1">
      <alignment horizontal="center" vertical="top" wrapText="1" readingOrder="1"/>
      <protection locked="0"/>
    </xf>
    <xf numFmtId="0" fontId="2" fillId="0" borderId="26" xfId="0" applyFont="1" applyBorder="1" applyAlignment="1" applyProtection="1">
      <alignment horizontal="right" vertical="top" wrapText="1" readingOrder="1"/>
      <protection locked="0"/>
    </xf>
    <xf numFmtId="0" fontId="2" fillId="0" borderId="25" xfId="0" applyFont="1" applyBorder="1" applyAlignment="1" applyProtection="1">
      <alignment vertical="top" wrapText="1" readingOrder="1"/>
      <protection locked="0"/>
    </xf>
    <xf numFmtId="2" fontId="2" fillId="0" borderId="15" xfId="7" applyNumberFormat="1" applyFont="1" applyFill="1" applyBorder="1" applyAlignment="1" applyProtection="1">
      <alignment horizontal="right" vertical="top" wrapText="1" readingOrder="1"/>
      <protection locked="0"/>
    </xf>
    <xf numFmtId="0" fontId="2" fillId="0" borderId="47" xfId="0" applyFont="1" applyBorder="1" applyAlignment="1" applyProtection="1">
      <alignment vertical="top" wrapText="1" readingOrder="1"/>
      <protection locked="0"/>
    </xf>
    <xf numFmtId="0" fontId="2" fillId="0" borderId="30" xfId="0" applyFont="1" applyBorder="1" applyAlignment="1" applyProtection="1">
      <alignment vertical="top" wrapText="1" readingOrder="1"/>
      <protection locked="0"/>
    </xf>
    <xf numFmtId="164" fontId="2" fillId="0" borderId="30" xfId="0" applyNumberFormat="1" applyFont="1" applyBorder="1" applyAlignment="1" applyProtection="1">
      <alignment horizontal="right" vertical="top" wrapText="1" readingOrder="1"/>
      <protection locked="0"/>
    </xf>
    <xf numFmtId="0" fontId="2" fillId="0" borderId="30" xfId="0" applyFont="1" applyBorder="1" applyAlignment="1" applyProtection="1">
      <alignment horizontal="left" vertical="top" wrapText="1" readingOrder="1"/>
      <protection locked="0"/>
    </xf>
    <xf numFmtId="0" fontId="2" fillId="0" borderId="30" xfId="0" applyFont="1" applyBorder="1" applyAlignment="1" applyProtection="1">
      <alignment horizontal="center" vertical="top" wrapText="1" readingOrder="1"/>
      <protection locked="0"/>
    </xf>
    <xf numFmtId="0" fontId="2" fillId="0" borderId="30" xfId="0" applyFont="1" applyBorder="1" applyAlignment="1" applyProtection="1">
      <alignment horizontal="right" vertical="top" wrapText="1" readingOrder="1"/>
      <protection locked="0"/>
    </xf>
    <xf numFmtId="164" fontId="2" fillId="0" borderId="26" xfId="0" applyNumberFormat="1" applyFont="1" applyBorder="1" applyAlignment="1">
      <alignment horizontal="right" vertical="top" wrapText="1" readingOrder="1"/>
    </xf>
    <xf numFmtId="2" fontId="2" fillId="0" borderId="49" xfId="0" applyNumberFormat="1" applyFont="1" applyBorder="1" applyAlignment="1" applyProtection="1">
      <alignment horizontal="right" vertical="top" wrapText="1" readingOrder="1"/>
      <protection locked="0"/>
    </xf>
    <xf numFmtId="2" fontId="2" fillId="0" borderId="50" xfId="0" applyNumberFormat="1" applyFont="1" applyBorder="1" applyAlignment="1" applyProtection="1">
      <alignment horizontal="right" vertical="top" wrapText="1" readingOrder="1"/>
      <protection locked="0"/>
    </xf>
    <xf numFmtId="2" fontId="2" fillId="0" borderId="30" xfId="0" applyNumberFormat="1" applyFont="1" applyBorder="1" applyAlignment="1" applyProtection="1">
      <alignment horizontal="right" vertical="top" wrapText="1" readingOrder="1"/>
      <protection locked="0"/>
    </xf>
    <xf numFmtId="2" fontId="2" fillId="0" borderId="51" xfId="0" applyNumberFormat="1" applyFont="1" applyBorder="1" applyAlignment="1" applyProtection="1">
      <alignment horizontal="right" vertical="top" wrapText="1" readingOrder="1"/>
      <protection locked="0"/>
    </xf>
    <xf numFmtId="0" fontId="2" fillId="0" borderId="45" xfId="0" applyFont="1" applyBorder="1" applyAlignment="1" applyProtection="1">
      <alignment horizontal="right" vertical="top" wrapText="1" readingOrder="1"/>
      <protection locked="0"/>
    </xf>
    <xf numFmtId="2" fontId="4" fillId="0" borderId="26" xfId="0" applyNumberFormat="1" applyFont="1" applyBorder="1" applyAlignment="1" applyProtection="1">
      <alignment horizontal="right" vertical="top" wrapText="1" readingOrder="1"/>
      <protection locked="0"/>
    </xf>
    <xf numFmtId="0" fontId="2" fillId="4" borderId="36" xfId="0" applyFont="1" applyFill="1" applyBorder="1" applyAlignment="1" applyProtection="1">
      <alignment vertical="top" wrapText="1" readingOrder="1"/>
      <protection locked="0"/>
    </xf>
    <xf numFmtId="0" fontId="2" fillId="4" borderId="37" xfId="0" applyFont="1" applyFill="1" applyBorder="1" applyAlignment="1" applyProtection="1">
      <alignment vertical="top" wrapText="1" readingOrder="1"/>
      <protection locked="0"/>
    </xf>
    <xf numFmtId="164" fontId="2" fillId="4" borderId="37" xfId="0" applyNumberFormat="1" applyFont="1" applyFill="1" applyBorder="1" applyAlignment="1">
      <alignment horizontal="right" vertical="top" wrapText="1" readingOrder="1"/>
    </xf>
    <xf numFmtId="2" fontId="2" fillId="4" borderId="37" xfId="0" applyNumberFormat="1" applyFont="1" applyFill="1" applyBorder="1" applyAlignment="1" applyProtection="1">
      <alignment horizontal="right" vertical="top" wrapText="1" readingOrder="1"/>
      <protection locked="0"/>
    </xf>
    <xf numFmtId="0" fontId="2" fillId="4" borderId="37" xfId="0" applyFont="1" applyFill="1" applyBorder="1" applyAlignment="1" applyProtection="1">
      <alignment horizontal="left" vertical="top" wrapText="1" readingOrder="1"/>
      <protection locked="0"/>
    </xf>
    <xf numFmtId="0" fontId="2" fillId="4" borderId="37" xfId="0" applyFont="1" applyFill="1" applyBorder="1" applyAlignment="1" applyProtection="1">
      <alignment horizontal="center" vertical="top" wrapText="1" readingOrder="1"/>
      <protection locked="0"/>
    </xf>
    <xf numFmtId="2" fontId="4" fillId="4" borderId="37" xfId="0" applyNumberFormat="1" applyFont="1" applyFill="1" applyBorder="1" applyAlignment="1" applyProtection="1">
      <alignment horizontal="right" vertical="top" wrapText="1" readingOrder="1"/>
      <protection locked="0"/>
    </xf>
    <xf numFmtId="0" fontId="2" fillId="4" borderId="38" xfId="0" applyFont="1" applyFill="1" applyBorder="1" applyAlignment="1" applyProtection="1">
      <alignment horizontal="left" vertical="top" wrapText="1" readingOrder="1"/>
      <protection locked="0"/>
    </xf>
    <xf numFmtId="0" fontId="2" fillId="0" borderId="4" xfId="0" applyFont="1" applyBorder="1" applyAlignment="1" applyProtection="1">
      <alignment horizontal="left" vertical="top" wrapText="1" readingOrder="1"/>
      <protection locked="0"/>
    </xf>
    <xf numFmtId="0" fontId="2" fillId="0" borderId="35" xfId="0" applyFont="1" applyBorder="1" applyAlignment="1" applyProtection="1">
      <alignment horizontal="left" vertical="top" wrapText="1" readingOrder="1"/>
      <protection locked="0"/>
    </xf>
    <xf numFmtId="0" fontId="2" fillId="0" borderId="29" xfId="0" applyFont="1" applyBorder="1" applyAlignment="1" applyProtection="1">
      <alignment horizontal="left" vertical="top" wrapText="1" readingOrder="1"/>
      <protection locked="0"/>
    </xf>
    <xf numFmtId="0" fontId="2" fillId="0" borderId="32" xfId="0" applyFont="1" applyBorder="1" applyAlignment="1" applyProtection="1">
      <alignment horizontal="left" vertical="top" wrapText="1" readingOrder="1"/>
      <protection locked="0"/>
    </xf>
    <xf numFmtId="0" fontId="2" fillId="0" borderId="18" xfId="0" applyFont="1" applyBorder="1" applyAlignment="1" applyProtection="1">
      <alignment horizontal="left" vertical="top" wrapText="1" readingOrder="1"/>
      <protection locked="0"/>
    </xf>
    <xf numFmtId="0" fontId="2" fillId="0" borderId="38" xfId="0" applyFont="1" applyBorder="1" applyAlignment="1" applyProtection="1">
      <alignment horizontal="left" vertical="top" wrapText="1" readingOrder="1"/>
      <protection locked="0"/>
    </xf>
    <xf numFmtId="0" fontId="2" fillId="0" borderId="52" xfId="0" applyFont="1" applyBorder="1" applyAlignment="1" applyProtection="1">
      <alignment horizontal="left" vertical="center" wrapText="1" readingOrder="1"/>
      <protection locked="0"/>
    </xf>
    <xf numFmtId="0" fontId="2" fillId="0" borderId="32" xfId="0" applyFont="1" applyBorder="1" applyAlignment="1" applyProtection="1">
      <alignment horizontal="left" vertical="center" wrapText="1" readingOrder="1"/>
      <protection locked="0"/>
    </xf>
    <xf numFmtId="0" fontId="2" fillId="0" borderId="33" xfId="0" applyFont="1" applyBorder="1" applyAlignment="1" applyProtection="1">
      <alignment horizontal="left" vertical="center" wrapText="1" readingOrder="1"/>
      <protection locked="0"/>
    </xf>
    <xf numFmtId="0" fontId="2" fillId="0" borderId="48" xfId="0" applyFont="1" applyBorder="1" applyAlignment="1" applyProtection="1">
      <alignment horizontal="left" vertical="center" wrapText="1" readingOrder="1"/>
      <protection locked="0"/>
    </xf>
    <xf numFmtId="0" fontId="2" fillId="0" borderId="45" xfId="0" applyFont="1" applyBorder="1" applyAlignment="1" applyProtection="1">
      <alignment horizontal="left" vertical="top" wrapText="1" readingOrder="1"/>
      <protection locked="0"/>
    </xf>
    <xf numFmtId="0" fontId="4" fillId="0" borderId="18" xfId="0" applyFont="1" applyBorder="1" applyAlignment="1" applyProtection="1">
      <alignment horizontal="left" vertical="top" wrapText="1" readingOrder="1"/>
      <protection locked="0"/>
    </xf>
    <xf numFmtId="0" fontId="2" fillId="0" borderId="42" xfId="0" applyFont="1" applyBorder="1" applyAlignment="1" applyProtection="1">
      <alignment horizontal="left" vertical="top" wrapText="1" readingOrder="1"/>
      <protection locked="0"/>
    </xf>
    <xf numFmtId="2" fontId="4" fillId="0" borderId="30" xfId="0" applyNumberFormat="1" applyFont="1" applyBorder="1" applyAlignment="1" applyProtection="1">
      <alignment horizontal="right" vertical="top" wrapText="1" readingOrder="1"/>
      <protection locked="0"/>
    </xf>
    <xf numFmtId="2" fontId="4" fillId="4" borderId="6" xfId="0" applyNumberFormat="1" applyFont="1" applyFill="1" applyBorder="1" applyAlignment="1" applyProtection="1">
      <alignment horizontal="right" vertical="top" wrapText="1" readingOrder="1"/>
      <protection locked="0"/>
    </xf>
    <xf numFmtId="2" fontId="2" fillId="0" borderId="37" xfId="7" applyNumberFormat="1" applyFont="1" applyFill="1" applyBorder="1" applyAlignment="1" applyProtection="1">
      <alignment horizontal="right" vertical="top" wrapText="1" readingOrder="1"/>
      <protection locked="0"/>
    </xf>
    <xf numFmtId="2" fontId="4" fillId="0" borderId="53" xfId="0" applyNumberFormat="1" applyFont="1" applyBorder="1" applyAlignment="1" applyProtection="1">
      <alignment horizontal="right" vertical="top" wrapText="1" readingOrder="1"/>
      <protection locked="0"/>
    </xf>
    <xf numFmtId="0" fontId="2" fillId="0" borderId="54" xfId="0" applyFont="1" applyBorder="1" applyAlignment="1" applyProtection="1">
      <alignment vertical="top" wrapText="1" readingOrder="1"/>
      <protection locked="0"/>
    </xf>
    <xf numFmtId="0" fontId="2" fillId="4" borderId="55" xfId="9" applyFont="1" applyFill="1" applyBorder="1" applyAlignment="1" applyProtection="1">
      <alignment horizontal="left" vertical="top" wrapText="1" readingOrder="1"/>
      <protection locked="0"/>
    </xf>
    <xf numFmtId="0" fontId="4" fillId="0" borderId="38" xfId="0" applyFont="1" applyBorder="1" applyAlignment="1" applyProtection="1">
      <alignment horizontal="left" vertical="top" wrapText="1" readingOrder="1"/>
      <protection locked="0"/>
    </xf>
    <xf numFmtId="0" fontId="4" fillId="0" borderId="38" xfId="0" applyFont="1" applyBorder="1" applyAlignment="1" applyProtection="1">
      <alignment horizontal="left" vertical="center" wrapText="1" readingOrder="1"/>
      <protection locked="0"/>
    </xf>
    <xf numFmtId="0" fontId="14" fillId="0" borderId="0" xfId="0" applyFont="1" applyAlignment="1">
      <alignment vertical="top" wrapText="1"/>
    </xf>
    <xf numFmtId="0" fontId="15" fillId="0" borderId="0" xfId="0" applyFont="1" applyAlignment="1">
      <alignment wrapText="1"/>
    </xf>
    <xf numFmtId="0" fontId="15" fillId="0" borderId="0" xfId="0" applyFont="1" applyAlignment="1">
      <alignment vertical="top" wrapText="1"/>
    </xf>
    <xf numFmtId="0" fontId="16" fillId="0" borderId="0" xfId="0" applyFont="1" applyAlignment="1">
      <alignment wrapText="1"/>
    </xf>
    <xf numFmtId="0" fontId="16" fillId="0" borderId="0" xfId="0" applyFont="1" applyAlignment="1">
      <alignment vertical="top" wrapText="1"/>
    </xf>
    <xf numFmtId="0" fontId="2" fillId="0" borderId="34" xfId="0" applyFont="1" applyBorder="1" applyAlignment="1" applyProtection="1">
      <alignment horizontal="left" vertical="top" wrapText="1" readingOrder="1"/>
      <protection locked="0"/>
    </xf>
    <xf numFmtId="0" fontId="2" fillId="7" borderId="39" xfId="0" applyFont="1" applyFill="1" applyBorder="1" applyAlignment="1" applyProtection="1">
      <alignment vertical="top" wrapText="1" readingOrder="1"/>
      <protection locked="0"/>
    </xf>
    <xf numFmtId="164" fontId="2" fillId="7" borderId="40" xfId="0" applyNumberFormat="1" applyFont="1" applyFill="1" applyBorder="1" applyAlignment="1">
      <alignment horizontal="right" vertical="top" wrapText="1" readingOrder="1"/>
    </xf>
    <xf numFmtId="164" fontId="2" fillId="7" borderId="32" xfId="0" applyNumberFormat="1" applyFont="1" applyFill="1" applyBorder="1" applyAlignment="1">
      <alignment horizontal="right" vertical="top" wrapText="1" readingOrder="1"/>
    </xf>
    <xf numFmtId="164" fontId="2" fillId="0" borderId="42" xfId="0" applyNumberFormat="1" applyFont="1" applyBorder="1" applyAlignment="1">
      <alignment horizontal="right" vertical="top" wrapText="1" readingOrder="1"/>
    </xf>
    <xf numFmtId="164" fontId="2" fillId="0" borderId="42" xfId="0" applyNumberFormat="1" applyFont="1" applyBorder="1" applyAlignment="1" applyProtection="1">
      <alignment horizontal="right" vertical="top" wrapText="1" readingOrder="1"/>
      <protection locked="0"/>
    </xf>
    <xf numFmtId="0" fontId="2" fillId="7" borderId="41" xfId="0" applyFont="1" applyFill="1" applyBorder="1" applyAlignment="1" applyProtection="1">
      <alignment vertical="top" wrapText="1" readingOrder="1"/>
      <protection locked="0"/>
    </xf>
    <xf numFmtId="164" fontId="2" fillId="7" borderId="42" xfId="0" applyNumberFormat="1" applyFont="1" applyFill="1" applyBorder="1" applyAlignment="1">
      <alignment horizontal="right" vertical="top" wrapText="1" readingOrder="1"/>
    </xf>
    <xf numFmtId="0" fontId="2" fillId="0" borderId="56" xfId="0" applyFont="1" applyBorder="1" applyAlignment="1">
      <alignment wrapText="1"/>
    </xf>
    <xf numFmtId="164" fontId="3" fillId="3" borderId="58" xfId="0" applyNumberFormat="1" applyFont="1" applyFill="1" applyBorder="1" applyAlignment="1">
      <alignment horizontal="right" vertical="top" wrapText="1" readingOrder="1"/>
    </xf>
    <xf numFmtId="0" fontId="2" fillId="0" borderId="59" xfId="0" applyFont="1" applyBorder="1" applyAlignment="1">
      <alignment vertical="top" wrapText="1" readingOrder="1"/>
    </xf>
    <xf numFmtId="164" fontId="2" fillId="0" borderId="60" xfId="0" applyNumberFormat="1" applyFont="1" applyBorder="1" applyAlignment="1">
      <alignment horizontal="right" vertical="top" wrapText="1" readingOrder="1"/>
    </xf>
    <xf numFmtId="0" fontId="2" fillId="0" borderId="61" xfId="0" applyFont="1" applyBorder="1" applyAlignment="1">
      <alignment vertical="top" wrapText="1" readingOrder="1"/>
    </xf>
    <xf numFmtId="164" fontId="2" fillId="0" borderId="62" xfId="0" applyNumberFormat="1" applyFont="1" applyBorder="1" applyAlignment="1">
      <alignment horizontal="right" vertical="top" wrapText="1" readingOrder="1"/>
    </xf>
    <xf numFmtId="164" fontId="2" fillId="0" borderId="63" xfId="0" applyNumberFormat="1" applyFont="1" applyBorder="1" applyAlignment="1">
      <alignment horizontal="right" vertical="top" wrapText="1" readingOrder="1"/>
    </xf>
    <xf numFmtId="0" fontId="2" fillId="7" borderId="40" xfId="0" applyFont="1" applyFill="1" applyBorder="1" applyAlignment="1" applyProtection="1">
      <alignment vertical="top" wrapText="1" readingOrder="1"/>
      <protection locked="0"/>
    </xf>
    <xf numFmtId="0" fontId="3" fillId="3" borderId="57" xfId="0" applyFont="1" applyFill="1" applyBorder="1" applyAlignment="1" applyProtection="1">
      <alignment vertical="top" wrapText="1" readingOrder="1"/>
      <protection locked="0"/>
    </xf>
    <xf numFmtId="0" fontId="2" fillId="0" borderId="62" xfId="0" applyFont="1" applyBorder="1" applyAlignment="1">
      <alignment vertical="top" wrapText="1" readingOrder="1"/>
    </xf>
    <xf numFmtId="0" fontId="2" fillId="8" borderId="25" xfId="0" applyFont="1" applyFill="1" applyBorder="1" applyAlignment="1" applyProtection="1">
      <alignment vertical="top" wrapText="1" readingOrder="1"/>
      <protection locked="0"/>
    </xf>
    <xf numFmtId="0" fontId="2" fillId="8" borderId="26" xfId="0" applyFont="1" applyFill="1" applyBorder="1" applyAlignment="1" applyProtection="1">
      <alignment vertical="top" wrapText="1" readingOrder="1"/>
      <protection locked="0"/>
    </xf>
    <xf numFmtId="164" fontId="2" fillId="8" borderId="26" xfId="0" applyNumberFormat="1" applyFont="1" applyFill="1" applyBorder="1" applyAlignment="1" applyProtection="1">
      <alignment horizontal="right" vertical="top" wrapText="1" readingOrder="1"/>
      <protection locked="0"/>
    </xf>
    <xf numFmtId="2" fontId="2" fillId="8" borderId="26" xfId="0" applyNumberFormat="1" applyFont="1" applyFill="1" applyBorder="1" applyAlignment="1" applyProtection="1">
      <alignment horizontal="right" vertical="top" wrapText="1" readingOrder="1"/>
      <protection locked="0"/>
    </xf>
    <xf numFmtId="0" fontId="2" fillId="8" borderId="26" xfId="0" applyFont="1" applyFill="1" applyBorder="1" applyAlignment="1" applyProtection="1">
      <alignment horizontal="left" vertical="top" wrapText="1" readingOrder="1"/>
      <protection locked="0"/>
    </xf>
    <xf numFmtId="0" fontId="2" fillId="8" borderId="26" xfId="0" applyFont="1" applyFill="1" applyBorder="1" applyAlignment="1" applyProtection="1">
      <alignment horizontal="center" vertical="top" wrapText="1" readingOrder="1"/>
      <protection locked="0"/>
    </xf>
    <xf numFmtId="0" fontId="2" fillId="8" borderId="26" xfId="0" applyFont="1" applyFill="1" applyBorder="1" applyAlignment="1" applyProtection="1">
      <alignment horizontal="right" vertical="top" wrapText="1" readingOrder="1"/>
      <protection locked="0"/>
    </xf>
    <xf numFmtId="0" fontId="4" fillId="8" borderId="29" xfId="0" applyFont="1" applyFill="1" applyBorder="1" applyAlignment="1" applyProtection="1">
      <alignment horizontal="left" vertical="top" wrapText="1" readingOrder="1"/>
      <protection locked="0"/>
    </xf>
    <xf numFmtId="0" fontId="2" fillId="9" borderId="5" xfId="0" applyFont="1" applyFill="1" applyBorder="1" applyAlignment="1" applyProtection="1">
      <alignment vertical="top" wrapText="1" readingOrder="1"/>
      <protection locked="0"/>
    </xf>
    <xf numFmtId="0" fontId="2" fillId="9" borderId="6" xfId="0" applyFont="1" applyFill="1" applyBorder="1" applyAlignment="1" applyProtection="1">
      <alignment vertical="top" wrapText="1" readingOrder="1"/>
      <protection locked="0"/>
    </xf>
    <xf numFmtId="164" fontId="2" fillId="9" borderId="6" xfId="0" applyNumberFormat="1" applyFont="1" applyFill="1" applyBorder="1" applyAlignment="1" applyProtection="1">
      <alignment horizontal="right" vertical="top" wrapText="1" readingOrder="1"/>
      <protection locked="0"/>
    </xf>
    <xf numFmtId="2" fontId="2" fillId="9" borderId="6" xfId="0" applyNumberFormat="1" applyFont="1" applyFill="1" applyBorder="1" applyAlignment="1" applyProtection="1">
      <alignment horizontal="right" vertical="top" wrapText="1" readingOrder="1"/>
      <protection locked="0"/>
    </xf>
    <xf numFmtId="0" fontId="2" fillId="9" borderId="6" xfId="0" applyFont="1" applyFill="1" applyBorder="1" applyAlignment="1" applyProtection="1">
      <alignment horizontal="left" vertical="top" wrapText="1" readingOrder="1"/>
      <protection locked="0"/>
    </xf>
    <xf numFmtId="0" fontId="2" fillId="9" borderId="6" xfId="0" applyFont="1" applyFill="1" applyBorder="1" applyAlignment="1" applyProtection="1">
      <alignment horizontal="center" vertical="top" wrapText="1" readingOrder="1"/>
      <protection locked="0"/>
    </xf>
    <xf numFmtId="0" fontId="2" fillId="9" borderId="6" xfId="0" applyFont="1" applyFill="1" applyBorder="1" applyAlignment="1" applyProtection="1">
      <alignment horizontal="right" vertical="top" wrapText="1" readingOrder="1"/>
      <protection locked="0"/>
    </xf>
    <xf numFmtId="2" fontId="2" fillId="9" borderId="6" xfId="0" applyNumberFormat="1" applyFont="1" applyFill="1" applyBorder="1" applyAlignment="1" applyProtection="1">
      <alignment vertical="top" wrapText="1" readingOrder="1"/>
      <protection locked="0"/>
    </xf>
    <xf numFmtId="0" fontId="4" fillId="9" borderId="32" xfId="0" applyFont="1" applyFill="1" applyBorder="1" applyAlignment="1" applyProtection="1">
      <alignment horizontal="left" vertical="center" wrapText="1" readingOrder="1"/>
      <protection locked="0"/>
    </xf>
    <xf numFmtId="0" fontId="2" fillId="9" borderId="14" xfId="0" applyFont="1" applyFill="1" applyBorder="1" applyAlignment="1" applyProtection="1">
      <alignment vertical="top" wrapText="1" readingOrder="1"/>
      <protection locked="0"/>
    </xf>
    <xf numFmtId="0" fontId="2" fillId="9" borderId="15" xfId="0" applyFont="1" applyFill="1" applyBorder="1" applyAlignment="1" applyProtection="1">
      <alignment vertical="top" wrapText="1" readingOrder="1"/>
      <protection locked="0"/>
    </xf>
    <xf numFmtId="164" fontId="2" fillId="9" borderId="15" xfId="0" applyNumberFormat="1" applyFont="1" applyFill="1" applyBorder="1" applyAlignment="1" applyProtection="1">
      <alignment horizontal="right" vertical="top" wrapText="1" readingOrder="1"/>
      <protection locked="0"/>
    </xf>
    <xf numFmtId="2" fontId="2" fillId="9" borderId="15" xfId="0" applyNumberFormat="1" applyFont="1" applyFill="1" applyBorder="1" applyAlignment="1" applyProtection="1">
      <alignment horizontal="right" vertical="top" wrapText="1" readingOrder="1"/>
      <protection locked="0"/>
    </xf>
    <xf numFmtId="0" fontId="2" fillId="9" borderId="15" xfId="0" applyFont="1" applyFill="1" applyBorder="1" applyAlignment="1" applyProtection="1">
      <alignment horizontal="left" vertical="top" wrapText="1" readingOrder="1"/>
      <protection locked="0"/>
    </xf>
    <xf numFmtId="0" fontId="2" fillId="9" borderId="15" xfId="0" applyFont="1" applyFill="1" applyBorder="1" applyAlignment="1" applyProtection="1">
      <alignment horizontal="center" vertical="top" wrapText="1" readingOrder="1"/>
      <protection locked="0"/>
    </xf>
    <xf numFmtId="0" fontId="2" fillId="9" borderId="15" xfId="0" applyFont="1" applyFill="1" applyBorder="1" applyAlignment="1" applyProtection="1">
      <alignment horizontal="right" vertical="top" wrapText="1" readingOrder="1"/>
      <protection locked="0"/>
    </xf>
    <xf numFmtId="0" fontId="2" fillId="9" borderId="18" xfId="0" applyFont="1" applyFill="1" applyBorder="1" applyAlignment="1" applyProtection="1">
      <alignment horizontal="left" vertical="top" wrapText="1" readingOrder="1"/>
      <protection locked="0"/>
    </xf>
    <xf numFmtId="2" fontId="4" fillId="9" borderId="15" xfId="6" applyNumberFormat="1" applyFont="1" applyFill="1" applyBorder="1" applyAlignment="1" applyProtection="1">
      <alignment horizontal="right" vertical="top" wrapText="1" readingOrder="1"/>
      <protection locked="0"/>
    </xf>
    <xf numFmtId="0" fontId="4" fillId="9" borderId="18" xfId="0" applyFont="1" applyFill="1" applyBorder="1" applyAlignment="1" applyProtection="1">
      <alignment horizontal="left" vertical="top" wrapText="1" readingOrder="1"/>
      <protection locked="0"/>
    </xf>
    <xf numFmtId="0" fontId="2" fillId="9" borderId="36" xfId="0" applyFont="1" applyFill="1" applyBorder="1" applyAlignment="1" applyProtection="1">
      <alignment vertical="top" wrapText="1" readingOrder="1"/>
      <protection locked="0"/>
    </xf>
    <xf numFmtId="0" fontId="2" fillId="9" borderId="37" xfId="0" applyFont="1" applyFill="1" applyBorder="1" applyAlignment="1" applyProtection="1">
      <alignment vertical="top" wrapText="1" readingOrder="1"/>
      <protection locked="0"/>
    </xf>
    <xf numFmtId="164" fontId="2" fillId="9" borderId="37" xfId="0" applyNumberFormat="1" applyFont="1" applyFill="1" applyBorder="1" applyAlignment="1" applyProtection="1">
      <alignment horizontal="right" vertical="top" wrapText="1" readingOrder="1"/>
      <protection locked="0"/>
    </xf>
    <xf numFmtId="2" fontId="2" fillId="9" borderId="37" xfId="0" applyNumberFormat="1" applyFont="1" applyFill="1" applyBorder="1" applyAlignment="1" applyProtection="1">
      <alignment horizontal="right" vertical="top" wrapText="1" readingOrder="1"/>
      <protection locked="0"/>
    </xf>
    <xf numFmtId="0" fontId="2" fillId="9" borderId="37" xfId="0" applyFont="1" applyFill="1" applyBorder="1" applyAlignment="1" applyProtection="1">
      <alignment horizontal="left" vertical="top" wrapText="1" readingOrder="1"/>
      <protection locked="0"/>
    </xf>
    <xf numFmtId="0" fontId="2" fillId="9" borderId="37" xfId="0" applyFont="1" applyFill="1" applyBorder="1" applyAlignment="1" applyProtection="1">
      <alignment horizontal="center" vertical="top" wrapText="1" readingOrder="1"/>
      <protection locked="0"/>
    </xf>
    <xf numFmtId="0" fontId="2" fillId="9" borderId="37" xfId="0" applyFont="1" applyFill="1" applyBorder="1" applyAlignment="1" applyProtection="1">
      <alignment horizontal="right" vertical="top" wrapText="1" readingOrder="1"/>
      <protection locked="0"/>
    </xf>
    <xf numFmtId="2" fontId="2" fillId="9" borderId="37" xfId="3" applyNumberFormat="1" applyFont="1" applyFill="1" applyBorder="1" applyAlignment="1" applyProtection="1">
      <alignment horizontal="right" vertical="top" wrapText="1" readingOrder="1"/>
      <protection locked="0"/>
    </xf>
    <xf numFmtId="0" fontId="2" fillId="9" borderId="38" xfId="0" applyFont="1" applyFill="1" applyBorder="1" applyAlignment="1" applyProtection="1">
      <alignment horizontal="left" vertical="top" wrapText="1" readingOrder="1"/>
      <protection locked="0"/>
    </xf>
    <xf numFmtId="0" fontId="11" fillId="0" borderId="0" xfId="0" applyFont="1" applyAlignment="1">
      <alignment horizontal="left"/>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left"/>
    </xf>
    <xf numFmtId="0" fontId="2" fillId="0" borderId="0" xfId="0" applyFont="1" applyAlignment="1">
      <alignment horizontal="left"/>
    </xf>
    <xf numFmtId="0" fontId="9" fillId="0" borderId="0" xfId="0" applyFont="1" applyAlignment="1">
      <alignment horizontal="left" vertical="top" wrapText="1"/>
    </xf>
    <xf numFmtId="0" fontId="6" fillId="0" borderId="0" xfId="0" applyFont="1" applyAlignment="1">
      <alignment horizontal="left"/>
    </xf>
    <xf numFmtId="0" fontId="5" fillId="0" borderId="0" xfId="0" applyFont="1" applyAlignment="1">
      <alignment horizontal="left" vertical="top"/>
    </xf>
    <xf numFmtId="0" fontId="11" fillId="0" borderId="0" xfId="0" applyFont="1" applyAlignment="1">
      <alignment horizontal="left" vertical="top"/>
    </xf>
    <xf numFmtId="0" fontId="6" fillId="0" borderId="0" xfId="0" applyFont="1" applyAlignment="1">
      <alignment horizontal="left" vertical="top"/>
    </xf>
    <xf numFmtId="0" fontId="5" fillId="0" borderId="0" xfId="0" applyFont="1" applyAlignment="1">
      <alignment horizontal="left"/>
    </xf>
    <xf numFmtId="0" fontId="10" fillId="0" borderId="0" xfId="0" applyFont="1" applyAlignment="1">
      <alignment horizontal="left"/>
    </xf>
    <xf numFmtId="0" fontId="0" fillId="0" borderId="0" xfId="0" applyAlignment="1">
      <alignment horizontal="left"/>
    </xf>
    <xf numFmtId="0" fontId="3" fillId="0" borderId="8" xfId="0" applyFont="1" applyBorder="1" applyAlignment="1">
      <alignment horizontal="center" vertical="center" wrapText="1" readingOrder="1"/>
    </xf>
    <xf numFmtId="0" fontId="3" fillId="0" borderId="14" xfId="0" applyFont="1" applyBorder="1" applyAlignment="1">
      <alignment horizontal="center" vertical="center" wrapText="1" readingOrder="1"/>
    </xf>
    <xf numFmtId="0" fontId="3" fillId="0" borderId="19" xfId="0" applyFont="1" applyBorder="1" applyAlignment="1">
      <alignment horizontal="center" vertical="center" wrapText="1" readingOrder="1"/>
    </xf>
    <xf numFmtId="0" fontId="3" fillId="0" borderId="9" xfId="0" applyFont="1" applyBorder="1" applyAlignment="1">
      <alignment horizontal="center" vertical="center" wrapText="1" readingOrder="1"/>
    </xf>
    <xf numFmtId="0" fontId="3" fillId="0" borderId="15" xfId="0" applyFont="1" applyBorder="1" applyAlignment="1">
      <alignment horizontal="center" vertical="center" wrapText="1" readingOrder="1"/>
    </xf>
    <xf numFmtId="0" fontId="3" fillId="0" borderId="20"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2" xfId="0" applyFont="1" applyBorder="1" applyAlignment="1">
      <alignment horizontal="center" vertical="center" wrapText="1" readingOrder="1"/>
    </xf>
    <xf numFmtId="0" fontId="13" fillId="0" borderId="1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1" xfId="0" applyFont="1" applyBorder="1" applyAlignment="1">
      <alignment horizontal="center" vertical="center" wrapText="1"/>
    </xf>
    <xf numFmtId="0" fontId="3" fillId="0" borderId="16" xfId="0" applyFont="1" applyBorder="1" applyAlignment="1">
      <alignment horizontal="center" vertical="center" wrapText="1" readingOrder="1"/>
    </xf>
    <xf numFmtId="0" fontId="3" fillId="0" borderId="17" xfId="0" applyFont="1" applyBorder="1" applyAlignment="1">
      <alignment horizontal="center" vertical="center" wrapText="1" readingOrder="1"/>
    </xf>
    <xf numFmtId="0" fontId="3" fillId="0" borderId="0" xfId="0" applyFont="1" applyAlignment="1">
      <alignment horizontal="center" wrapText="1"/>
    </xf>
    <xf numFmtId="0" fontId="3" fillId="0" borderId="9" xfId="0" applyFont="1" applyBorder="1" applyAlignment="1">
      <alignment horizontal="center" vertical="center" textRotation="90" wrapText="1" readingOrder="1"/>
    </xf>
    <xf numFmtId="0" fontId="3" fillId="0" borderId="15" xfId="0" applyFont="1" applyBorder="1" applyAlignment="1">
      <alignment horizontal="center" vertical="center" textRotation="90" wrapText="1" readingOrder="1"/>
    </xf>
    <xf numFmtId="0" fontId="3" fillId="0" borderId="20" xfId="0" applyFont="1" applyBorder="1" applyAlignment="1">
      <alignment horizontal="center" vertical="center" textRotation="90" wrapText="1" readingOrder="1"/>
    </xf>
    <xf numFmtId="0" fontId="3" fillId="0" borderId="10" xfId="0" applyFont="1" applyBorder="1" applyAlignment="1">
      <alignment horizontal="center" vertical="center" wrapText="1" readingOrder="1"/>
    </xf>
    <xf numFmtId="0" fontId="3" fillId="0" borderId="11" xfId="0" applyFont="1" applyBorder="1" applyAlignment="1">
      <alignment horizontal="center" vertical="center" wrapText="1" readingOrder="1"/>
    </xf>
    <xf numFmtId="0" fontId="3" fillId="0" borderId="12" xfId="0" applyFont="1" applyBorder="1" applyAlignment="1">
      <alignment horizontal="center" vertical="center" wrapText="1" readingOrder="1"/>
    </xf>
  </cellXfs>
  <cellStyles count="18">
    <cellStyle name="Įprastas" xfId="0" builtinId="0"/>
    <cellStyle name="Įprastas 2" xfId="3" xr:uid="{75A1EEF9-3DAF-4B97-9403-604698AC4DE7}"/>
    <cellStyle name="Įprastas 3" xfId="6" xr:uid="{3615490C-FE3B-4239-A35E-DE943A1697B0}"/>
    <cellStyle name="Įprastas 4" xfId="7" xr:uid="{0FF5389A-9575-46F5-B458-611E12307A4D}"/>
    <cellStyle name="Įprastas 5" xfId="8" xr:uid="{A95296A7-AA32-48CC-89E1-0FF936F56D1F}"/>
    <cellStyle name="Įprastas 6" xfId="9" xr:uid="{948ADE6A-43C5-4C43-91AD-537F51DCB169}"/>
    <cellStyle name="Įprastas 7" xfId="12" xr:uid="{411E5D0E-1664-49BD-A1B5-63ECC1C30DAE}"/>
    <cellStyle name="Įprastas 8" xfId="14" xr:uid="{2E03D551-7EAE-43DA-BF89-7F9CAC80908F}"/>
    <cellStyle name="Kablelis 3" xfId="2" xr:uid="{F0D28C47-1666-49CD-BCB4-45F698D86F14}"/>
    <cellStyle name="Kablelis 3 2" xfId="5" xr:uid="{603F016B-71C6-45B4-90E9-41D0B08F9055}"/>
    <cellStyle name="Kablelis 3 2 2" xfId="11" xr:uid="{E0197C3A-AEC4-4081-A6AE-57FD02BACE43}"/>
    <cellStyle name="Kablelis 3 2 2 2" xfId="17" xr:uid="{A46C447E-A7B4-4499-ADCE-2A460683E142}"/>
    <cellStyle name="Kablelis 3 2 3" xfId="15" xr:uid="{1DFA2321-7FEB-45AD-94D4-2BE249C9FA2D}"/>
    <cellStyle name="Kablelis 3 3" xfId="10" xr:uid="{C587117D-333E-46A1-958E-ACB3A656DBEF}"/>
    <cellStyle name="Kablelis 3 3 2" xfId="16" xr:uid="{3C171CAB-FD49-4B96-9D21-A21CEEE7D76F}"/>
    <cellStyle name="Kablelis 3 4" xfId="13" xr:uid="{14FE9383-4318-4EE3-B464-F5C0AFCE2B71}"/>
    <cellStyle name="Procentai" xfId="1" builtinId="5"/>
    <cellStyle name="Procentai 2" xfId="4" xr:uid="{23596132-B418-46C4-951D-A9D9A4FB51B9}"/>
  </cellStyles>
  <dxfs count="0"/>
  <tableStyles count="0" defaultTableStyle="TableStyleMedium2" defaultPivotStyle="PivotStyleLight16"/>
  <colors>
    <mruColors>
      <color rgb="FFFF97DC"/>
      <color rgb="FF99FF99"/>
      <color rgb="FFFF85D6"/>
      <color rgb="FFFF66CC"/>
      <color rgb="FFFFCCFF"/>
      <color rgb="FFFF99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b="1">
                <a:solidFill>
                  <a:sysClr val="windowText" lastClr="000000"/>
                </a:solidFill>
                <a:latin typeface="Times New Roman" panose="02020603050405020304" pitchFamily="18" charset="0"/>
                <a:cs typeface="Times New Roman" panose="02020603050405020304" pitchFamily="18" charset="0"/>
              </a:rPr>
              <a:t>202</a:t>
            </a:r>
            <a:r>
              <a:rPr lang="lt-LT" b="1">
                <a:solidFill>
                  <a:sysClr val="windowText" lastClr="000000"/>
                </a:solidFill>
                <a:latin typeface="Times New Roman" panose="02020603050405020304" pitchFamily="18" charset="0"/>
                <a:cs typeface="Times New Roman" panose="02020603050405020304" pitchFamily="18" charset="0"/>
              </a:rPr>
              <a:t>5 m. SVP 004 programos įvykdymas</a:t>
            </a:r>
            <a:endParaRPr lang="en-US" b="1">
              <a:solidFill>
                <a:sysClr val="windowText" lastClr="000000"/>
              </a:solidFill>
              <a:latin typeface="Times New Roman" panose="02020603050405020304" pitchFamily="18" charset="0"/>
              <a:cs typeface="Times New Roman" panose="02020603050405020304" pitchFamily="18" charset="0"/>
            </a:endParaRPr>
          </a:p>
        </c:rich>
      </c:tx>
      <c:layout>
        <c:manualLayout>
          <c:xMode val="edge"/>
          <c:yMode val="edge"/>
          <c:x val="0.17075000000000001"/>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7499999999999994E-2"/>
          <c:y val="0.21310731991834353"/>
          <c:w val="0.81388888888888888"/>
          <c:h val="0.67147054534849815"/>
        </c:manualLayout>
      </c:layout>
      <c:pie3DChart>
        <c:varyColors val="1"/>
        <c:ser>
          <c:idx val="0"/>
          <c:order val="0"/>
          <c:tx>
            <c:strRef>
              <c:f>Aprašymas!$C$25:$C$27</c:f>
              <c:strCache>
                <c:ptCount val="3"/>
                <c:pt idx="0">
                  <c:v>Faktiškai įvykdyta</c:v>
                </c:pt>
                <c:pt idx="1">
                  <c:v>Iš dalies įvykdyta</c:v>
                </c:pt>
                <c:pt idx="2">
                  <c:v>Neįvykdyta</c:v>
                </c:pt>
              </c:strCache>
            </c:strRef>
          </c:tx>
          <c:spPr>
            <a:solidFill>
              <a:srgbClr val="FF97DC"/>
            </a:solidFill>
          </c:spPr>
          <c:dPt>
            <c:idx val="0"/>
            <c:bubble3D val="0"/>
            <c:explosion val="1"/>
            <c:spPr>
              <a:solidFill>
                <a:schemeClr val="bg1"/>
              </a:solidFill>
              <a:ln w="25400">
                <a:solidFill>
                  <a:schemeClr val="lt1"/>
                </a:solidFill>
              </a:ln>
              <a:effectLst/>
              <a:sp3d contourW="25400">
                <a:contourClr>
                  <a:schemeClr val="lt1"/>
                </a:contourClr>
              </a:sp3d>
            </c:spPr>
            <c:extLst>
              <c:ext xmlns:c16="http://schemas.microsoft.com/office/drawing/2014/chart" uri="{C3380CC4-5D6E-409C-BE32-E72D297353CC}">
                <c16:uniqueId val="{00000001-5530-4B93-BC0A-48077AB4E7D4}"/>
              </c:ext>
            </c:extLst>
          </c:dPt>
          <c:dPt>
            <c:idx val="1"/>
            <c:bubble3D val="0"/>
            <c:explosion val="28"/>
            <c:spPr>
              <a:solidFill>
                <a:srgbClr val="99FF99"/>
              </a:solidFill>
              <a:ln w="25400">
                <a:solidFill>
                  <a:schemeClr val="lt1"/>
                </a:solidFill>
              </a:ln>
              <a:effectLst/>
              <a:sp3d contourW="25400">
                <a:contourClr>
                  <a:schemeClr val="lt1"/>
                </a:contourClr>
              </a:sp3d>
            </c:spPr>
            <c:extLst>
              <c:ext xmlns:c16="http://schemas.microsoft.com/office/drawing/2014/chart" uri="{C3380CC4-5D6E-409C-BE32-E72D297353CC}">
                <c16:uniqueId val="{00000003-5530-4B93-BC0A-48077AB4E7D4}"/>
              </c:ext>
            </c:extLst>
          </c:dPt>
          <c:dPt>
            <c:idx val="2"/>
            <c:bubble3D val="0"/>
            <c:explosion val="36"/>
            <c:spPr>
              <a:solidFill>
                <a:srgbClr val="FF97DC"/>
              </a:solidFill>
              <a:ln w="25400">
                <a:solidFill>
                  <a:schemeClr val="lt1"/>
                </a:solidFill>
              </a:ln>
              <a:effectLst/>
              <a:sp3d contourW="25400">
                <a:contourClr>
                  <a:schemeClr val="lt1"/>
                </a:contourClr>
              </a:sp3d>
            </c:spPr>
            <c:extLst>
              <c:ext xmlns:c16="http://schemas.microsoft.com/office/drawing/2014/chart" uri="{C3380CC4-5D6E-409C-BE32-E72D297353CC}">
                <c16:uniqueId val="{00000005-5530-4B93-BC0A-48077AB4E7D4}"/>
              </c:ext>
            </c:extLst>
          </c:dPt>
          <c:dLbls>
            <c:dLbl>
              <c:idx val="0"/>
              <c:layout>
                <c:manualLayout>
                  <c:x val="0.16452471566054244"/>
                  <c:y val="-0.19207421988918053"/>
                </c:manualLayout>
              </c:layout>
              <c:numFmt formatCode="0%" sourceLinked="0"/>
              <c:spPr>
                <a:noFill/>
                <a:ln>
                  <a:noFill/>
                </a:ln>
                <a:effectLst/>
              </c:spPr>
              <c:txPr>
                <a:bodyPr rot="0" spcFirstLastPara="1" vertOverflow="ellipsis" vert="horz" wrap="square" lIns="38100" tIns="19050" rIns="38100" bIns="19050" anchor="ctr" anchorCtr="0">
                  <a:noAutofit/>
                </a:bodyPr>
                <a:lstStyle/>
                <a:p>
                  <a:pPr algn="ctr" rtl="0">
                    <a:defRPr lang="en-US" sz="1000" b="0" i="0" u="none" strike="noStrike" kern="1200" baseline="0">
                      <a:solidFill>
                        <a:sysClr val="windowText" lastClr="000000">
                          <a:lumMod val="75000"/>
                          <a:lumOff val="25000"/>
                        </a:sysClr>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0"/>
              <c:showCatName val="1"/>
              <c:showSerName val="0"/>
              <c:showPercent val="1"/>
              <c:showBubbleSize val="0"/>
              <c:extLst>
                <c:ext xmlns:c15="http://schemas.microsoft.com/office/drawing/2012/chart" uri="{CE6537A1-D6FC-4f65-9D91-7224C49458BB}">
                  <c15:layout>
                    <c:manualLayout>
                      <c:w val="0.22034886264216974"/>
                      <c:h val="0.25597222222222221"/>
                    </c:manualLayout>
                  </c15:layout>
                </c:ext>
                <c:ext xmlns:c16="http://schemas.microsoft.com/office/drawing/2014/chart" uri="{C3380CC4-5D6E-409C-BE32-E72D297353CC}">
                  <c16:uniqueId val="{00000001-5530-4B93-BC0A-48077AB4E7D4}"/>
                </c:ext>
              </c:extLst>
            </c:dLbl>
            <c:dLbl>
              <c:idx val="1"/>
              <c:layout>
                <c:manualLayout>
                  <c:x val="4.7989282589676302E-2"/>
                  <c:y val="0.10208333333333333"/>
                </c:manualLayout>
              </c:layout>
              <c:numFmt formatCode="0%" sourceLinked="0"/>
              <c:spPr>
                <a:noFill/>
                <a:ln>
                  <a:noFill/>
                </a:ln>
                <a:effectLst/>
              </c:spPr>
              <c:txPr>
                <a:bodyPr rot="0" spcFirstLastPara="1" vertOverflow="ellipsis" vert="horz" wrap="square" lIns="38100" tIns="19050" rIns="38100" bIns="19050" anchor="ctr" anchorCtr="0">
                  <a:spAutoFit/>
                </a:bodyPr>
                <a:lstStyle/>
                <a:p>
                  <a:pPr algn="ctr" rtl="0">
                    <a:defRPr lang="en-US" sz="1000" b="0" i="0" u="none" strike="noStrike" kern="1200" baseline="0">
                      <a:solidFill>
                        <a:sysClr val="windowText" lastClr="000000">
                          <a:lumMod val="75000"/>
                          <a:lumOff val="25000"/>
                        </a:sysClr>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0"/>
              <c:showCatName val="1"/>
              <c:showSerName val="0"/>
              <c:showPercent val="1"/>
              <c:showBubbleSize val="0"/>
              <c:extLst>
                <c:ext xmlns:c15="http://schemas.microsoft.com/office/drawing/2012/chart" uri="{CE6537A1-D6FC-4f65-9D91-7224C49458BB}">
                  <c15:layout>
                    <c:manualLayout>
                      <c:w val="0.26876399825021874"/>
                      <c:h val="0.20041666666666666"/>
                    </c:manualLayout>
                  </c15:layout>
                </c:ext>
                <c:ext xmlns:c16="http://schemas.microsoft.com/office/drawing/2014/chart" uri="{C3380CC4-5D6E-409C-BE32-E72D297353CC}">
                  <c16:uniqueId val="{00000003-5530-4B93-BC0A-48077AB4E7D4}"/>
                </c:ext>
              </c:extLst>
            </c:dLbl>
            <c:dLbl>
              <c:idx val="2"/>
              <c:layout>
                <c:manualLayout>
                  <c:x val="9.3055555555555558E-2"/>
                  <c:y val="4.207640711577719E-2"/>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fld id="{64531B3B-C634-4A40-A3EB-FBECC1D829EA}" type="CATEGORYNAME">
                      <a:rPr lang="en-US" sz="1000" b="0">
                        <a:latin typeface="Times New Roman" panose="02020603050405020304" pitchFamily="18" charset="0"/>
                        <a:cs typeface="Times New Roman" panose="02020603050405020304" pitchFamily="18" charset="0"/>
                      </a:rPr>
                      <a:pPr>
                        <a:defRPr sz="1100">
                          <a:latin typeface="Times New Roman" panose="02020603050405020304" pitchFamily="18" charset="0"/>
                          <a:cs typeface="Times New Roman" panose="02020603050405020304" pitchFamily="18" charset="0"/>
                        </a:defRPr>
                      </a:pPr>
                      <a:t>[KATEGORIJOS PAVADINIMAS]</a:t>
                    </a:fld>
                    <a:r>
                      <a:rPr lang="en-US" sz="1000" b="0" baseline="0">
                        <a:latin typeface="Times New Roman" panose="02020603050405020304" pitchFamily="18" charset="0"/>
                        <a:cs typeface="Times New Roman" panose="02020603050405020304" pitchFamily="18" charset="0"/>
                      </a:rPr>
                      <a:t>
</a:t>
                    </a:r>
                    <a:fld id="{7B62999E-7240-40C7-B628-3ED76FFF08DF}" type="PERCENTAGE">
                      <a:rPr lang="en-US" sz="1000" b="0" baseline="0">
                        <a:latin typeface="Times New Roman" panose="02020603050405020304" pitchFamily="18" charset="0"/>
                        <a:cs typeface="Times New Roman" panose="02020603050405020304" pitchFamily="18" charset="0"/>
                      </a:rPr>
                      <a:pPr>
                        <a:defRPr sz="1100">
                          <a:latin typeface="Times New Roman" panose="02020603050405020304" pitchFamily="18" charset="0"/>
                          <a:cs typeface="Times New Roman" panose="02020603050405020304" pitchFamily="18" charset="0"/>
                        </a:defRPr>
                      </a:pPr>
                      <a:t>[PROCENTAI]</a:t>
                    </a:fld>
                    <a:endParaRPr lang="en-US" sz="1000" b="0" baseline="0">
                      <a:latin typeface="Times New Roman" panose="02020603050405020304" pitchFamily="18" charset="0"/>
                      <a:cs typeface="Times New Roman" panose="02020603050405020304" pitchFamily="18" charset="0"/>
                    </a:endParaRPr>
                  </a:p>
                </c:rich>
              </c:tx>
              <c:numFmt formatCode="0%" sourceLinked="0"/>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34166666666666667"/>
                      <c:h val="0.2048611111111111"/>
                    </c:manualLayout>
                  </c15:layout>
                  <c15:dlblFieldTable/>
                  <c15:showDataLabelsRange val="0"/>
                </c:ext>
                <c:ext xmlns:c16="http://schemas.microsoft.com/office/drawing/2014/chart" uri="{C3380CC4-5D6E-409C-BE32-E72D297353CC}">
                  <c16:uniqueId val="{00000005-5530-4B93-BC0A-48077AB4E7D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[1]Aprašymas!$C$25:$C$27</c:f>
              <c:strCache>
                <c:ptCount val="3"/>
                <c:pt idx="0">
                  <c:v>Faktiškai įvykdyta</c:v>
                </c:pt>
                <c:pt idx="1">
                  <c:v>Iš dalies įvykdyta</c:v>
                </c:pt>
                <c:pt idx="2">
                  <c:v>Neįvykdyta</c:v>
                </c:pt>
              </c:strCache>
            </c:strRef>
          </c:cat>
          <c:val>
            <c:numRef>
              <c:f>Aprašymas!$D$25:$D$27</c:f>
              <c:numCache>
                <c:formatCode>0.0%</c:formatCode>
                <c:ptCount val="3"/>
                <c:pt idx="0">
                  <c:v>0.90566037735849059</c:v>
                </c:pt>
                <c:pt idx="1">
                  <c:v>7.5471698113207544E-2</c:v>
                </c:pt>
                <c:pt idx="2">
                  <c:v>1.8867924528301886E-2</c:v>
                </c:pt>
              </c:numCache>
            </c:numRef>
          </c:val>
          <c:extLst>
            <c:ext xmlns:c16="http://schemas.microsoft.com/office/drawing/2014/chart" uri="{C3380CC4-5D6E-409C-BE32-E72D297353CC}">
              <c16:uniqueId val="{00000006-5530-4B93-BC0A-48077AB4E7D4}"/>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342900</xdr:colOff>
      <xdr:row>22</xdr:row>
      <xdr:rowOff>33337</xdr:rowOff>
    </xdr:from>
    <xdr:to>
      <xdr:col>8</xdr:col>
      <xdr:colOff>38100</xdr:colOff>
      <xdr:row>36</xdr:row>
      <xdr:rowOff>109537</xdr:rowOff>
    </xdr:to>
    <xdr:graphicFrame macro="">
      <xdr:nvGraphicFramePr>
        <xdr:cNvPr id="2" name="Diagrama 1">
          <a:extLst>
            <a:ext uri="{FF2B5EF4-FFF2-40B4-BE49-F238E27FC236}">
              <a16:creationId xmlns:a16="http://schemas.microsoft.com/office/drawing/2014/main" id="{AAEE74A4-2B22-4BFC-960B-7682EFAA91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rtotojas\Documents\1_T_SPRENDIMAI\2025%20m.%20sprendimai\SVP%20ivykdymo%20ataskaita\004%20programos%20ivykdymo%20ataskaita.xlsx" TargetMode="External"/><Relationship Id="rId1" Type="http://schemas.openxmlformats.org/officeDocument/2006/relationships/externalLinkPath" Target="/Users/vartotojas/Documents/1_T_SPRENDIMAI/2025%20m.%20sprendimai/SVP%20ivykdymo%20ataskaita/004%20programos%20ivykdymo%20ataskai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rašymas"/>
      <sheetName val="Programos ataskaita"/>
    </sheetNames>
    <sheetDataSet>
      <sheetData sheetId="0">
        <row r="25">
          <cell r="C25" t="str">
            <v>Faktiškai įvykdyta</v>
          </cell>
        </row>
        <row r="26">
          <cell r="C26" t="str">
            <v>Iš dalies įvykdyta</v>
          </cell>
        </row>
        <row r="27">
          <cell r="C27" t="str">
            <v>Neįvykdyta</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7EBB0-09E6-43C1-A225-6AC598F1D4DC}">
  <dimension ref="A1:V40"/>
  <sheetViews>
    <sheetView topLeftCell="A4" workbookViewId="0">
      <selection activeCell="A3" sqref="A3"/>
    </sheetView>
  </sheetViews>
  <sheetFormatPr defaultRowHeight="15" x14ac:dyDescent="0.25"/>
  <cols>
    <col min="15" max="15" width="7.28515625" customWidth="1"/>
    <col min="16" max="16" width="8" customWidth="1"/>
    <col min="17" max="17" width="17.85546875" hidden="1" customWidth="1"/>
    <col min="18" max="18" width="0" hidden="1" customWidth="1"/>
    <col min="271" max="271" width="7.28515625" customWidth="1"/>
    <col min="272" max="273" width="0" hidden="1" customWidth="1"/>
    <col min="527" max="527" width="7.28515625" customWidth="1"/>
    <col min="528" max="529" width="0" hidden="1" customWidth="1"/>
    <col min="783" max="783" width="7.28515625" customWidth="1"/>
    <col min="784" max="785" width="0" hidden="1" customWidth="1"/>
    <col min="1039" max="1039" width="7.28515625" customWidth="1"/>
    <col min="1040" max="1041" width="0" hidden="1" customWidth="1"/>
    <col min="1295" max="1295" width="7.28515625" customWidth="1"/>
    <col min="1296" max="1297" width="0" hidden="1" customWidth="1"/>
    <col min="1551" max="1551" width="7.28515625" customWidth="1"/>
    <col min="1552" max="1553" width="0" hidden="1" customWidth="1"/>
    <col min="1807" max="1807" width="7.28515625" customWidth="1"/>
    <col min="1808" max="1809" width="0" hidden="1" customWidth="1"/>
    <col min="2063" max="2063" width="7.28515625" customWidth="1"/>
    <col min="2064" max="2065" width="0" hidden="1" customWidth="1"/>
    <col min="2319" max="2319" width="7.28515625" customWidth="1"/>
    <col min="2320" max="2321" width="0" hidden="1" customWidth="1"/>
    <col min="2575" max="2575" width="7.28515625" customWidth="1"/>
    <col min="2576" max="2577" width="0" hidden="1" customWidth="1"/>
    <col min="2831" max="2831" width="7.28515625" customWidth="1"/>
    <col min="2832" max="2833" width="0" hidden="1" customWidth="1"/>
    <col min="3087" max="3087" width="7.28515625" customWidth="1"/>
    <col min="3088" max="3089" width="0" hidden="1" customWidth="1"/>
    <col min="3343" max="3343" width="7.28515625" customWidth="1"/>
    <col min="3344" max="3345" width="0" hidden="1" customWidth="1"/>
    <col min="3599" max="3599" width="7.28515625" customWidth="1"/>
    <col min="3600" max="3601" width="0" hidden="1" customWidth="1"/>
    <col min="3855" max="3855" width="7.28515625" customWidth="1"/>
    <col min="3856" max="3857" width="0" hidden="1" customWidth="1"/>
    <col min="4111" max="4111" width="7.28515625" customWidth="1"/>
    <col min="4112" max="4113" width="0" hidden="1" customWidth="1"/>
    <col min="4367" max="4367" width="7.28515625" customWidth="1"/>
    <col min="4368" max="4369" width="0" hidden="1" customWidth="1"/>
    <col min="4623" max="4623" width="7.28515625" customWidth="1"/>
    <col min="4624" max="4625" width="0" hidden="1" customWidth="1"/>
    <col min="4879" max="4879" width="7.28515625" customWidth="1"/>
    <col min="4880" max="4881" width="0" hidden="1" customWidth="1"/>
    <col min="5135" max="5135" width="7.28515625" customWidth="1"/>
    <col min="5136" max="5137" width="0" hidden="1" customWidth="1"/>
    <col min="5391" max="5391" width="7.28515625" customWidth="1"/>
    <col min="5392" max="5393" width="0" hidden="1" customWidth="1"/>
    <col min="5647" max="5647" width="7.28515625" customWidth="1"/>
    <col min="5648" max="5649" width="0" hidden="1" customWidth="1"/>
    <col min="5903" max="5903" width="7.28515625" customWidth="1"/>
    <col min="5904" max="5905" width="0" hidden="1" customWidth="1"/>
    <col min="6159" max="6159" width="7.28515625" customWidth="1"/>
    <col min="6160" max="6161" width="0" hidden="1" customWidth="1"/>
    <col min="6415" max="6415" width="7.28515625" customWidth="1"/>
    <col min="6416" max="6417" width="0" hidden="1" customWidth="1"/>
    <col min="6671" max="6671" width="7.28515625" customWidth="1"/>
    <col min="6672" max="6673" width="0" hidden="1" customWidth="1"/>
    <col min="6927" max="6927" width="7.28515625" customWidth="1"/>
    <col min="6928" max="6929" width="0" hidden="1" customWidth="1"/>
    <col min="7183" max="7183" width="7.28515625" customWidth="1"/>
    <col min="7184" max="7185" width="0" hidden="1" customWidth="1"/>
    <col min="7439" max="7439" width="7.28515625" customWidth="1"/>
    <col min="7440" max="7441" width="0" hidden="1" customWidth="1"/>
    <col min="7695" max="7695" width="7.28515625" customWidth="1"/>
    <col min="7696" max="7697" width="0" hidden="1" customWidth="1"/>
    <col min="7951" max="7951" width="7.28515625" customWidth="1"/>
    <col min="7952" max="7953" width="0" hidden="1" customWidth="1"/>
    <col min="8207" max="8207" width="7.28515625" customWidth="1"/>
    <col min="8208" max="8209" width="0" hidden="1" customWidth="1"/>
    <col min="8463" max="8463" width="7.28515625" customWidth="1"/>
    <col min="8464" max="8465" width="0" hidden="1" customWidth="1"/>
    <col min="8719" max="8719" width="7.28515625" customWidth="1"/>
    <col min="8720" max="8721" width="0" hidden="1" customWidth="1"/>
    <col min="8975" max="8975" width="7.28515625" customWidth="1"/>
    <col min="8976" max="8977" width="0" hidden="1" customWidth="1"/>
    <col min="9231" max="9231" width="7.28515625" customWidth="1"/>
    <col min="9232" max="9233" width="0" hidden="1" customWidth="1"/>
    <col min="9487" max="9487" width="7.28515625" customWidth="1"/>
    <col min="9488" max="9489" width="0" hidden="1" customWidth="1"/>
    <col min="9743" max="9743" width="7.28515625" customWidth="1"/>
    <col min="9744" max="9745" width="0" hidden="1" customWidth="1"/>
    <col min="9999" max="9999" width="7.28515625" customWidth="1"/>
    <col min="10000" max="10001" width="0" hidden="1" customWidth="1"/>
    <col min="10255" max="10255" width="7.28515625" customWidth="1"/>
    <col min="10256" max="10257" width="0" hidden="1" customWidth="1"/>
    <col min="10511" max="10511" width="7.28515625" customWidth="1"/>
    <col min="10512" max="10513" width="0" hidden="1" customWidth="1"/>
    <col min="10767" max="10767" width="7.28515625" customWidth="1"/>
    <col min="10768" max="10769" width="0" hidden="1" customWidth="1"/>
    <col min="11023" max="11023" width="7.28515625" customWidth="1"/>
    <col min="11024" max="11025" width="0" hidden="1" customWidth="1"/>
    <col min="11279" max="11279" width="7.28515625" customWidth="1"/>
    <col min="11280" max="11281" width="0" hidden="1" customWidth="1"/>
    <col min="11535" max="11535" width="7.28515625" customWidth="1"/>
    <col min="11536" max="11537" width="0" hidden="1" customWidth="1"/>
    <col min="11791" max="11791" width="7.28515625" customWidth="1"/>
    <col min="11792" max="11793" width="0" hidden="1" customWidth="1"/>
    <col min="12047" max="12047" width="7.28515625" customWidth="1"/>
    <col min="12048" max="12049" width="0" hidden="1" customWidth="1"/>
    <col min="12303" max="12303" width="7.28515625" customWidth="1"/>
    <col min="12304" max="12305" width="0" hidden="1" customWidth="1"/>
    <col min="12559" max="12559" width="7.28515625" customWidth="1"/>
    <col min="12560" max="12561" width="0" hidden="1" customWidth="1"/>
    <col min="12815" max="12815" width="7.28515625" customWidth="1"/>
    <col min="12816" max="12817" width="0" hidden="1" customWidth="1"/>
    <col min="13071" max="13071" width="7.28515625" customWidth="1"/>
    <col min="13072" max="13073" width="0" hidden="1" customWidth="1"/>
    <col min="13327" max="13327" width="7.28515625" customWidth="1"/>
    <col min="13328" max="13329" width="0" hidden="1" customWidth="1"/>
    <col min="13583" max="13583" width="7.28515625" customWidth="1"/>
    <col min="13584" max="13585" width="0" hidden="1" customWidth="1"/>
    <col min="13839" max="13839" width="7.28515625" customWidth="1"/>
    <col min="13840" max="13841" width="0" hidden="1" customWidth="1"/>
    <col min="14095" max="14095" width="7.28515625" customWidth="1"/>
    <col min="14096" max="14097" width="0" hidden="1" customWidth="1"/>
    <col min="14351" max="14351" width="7.28515625" customWidth="1"/>
    <col min="14352" max="14353" width="0" hidden="1" customWidth="1"/>
    <col min="14607" max="14607" width="7.28515625" customWidth="1"/>
    <col min="14608" max="14609" width="0" hidden="1" customWidth="1"/>
    <col min="14863" max="14863" width="7.28515625" customWidth="1"/>
    <col min="14864" max="14865" width="0" hidden="1" customWidth="1"/>
    <col min="15119" max="15119" width="7.28515625" customWidth="1"/>
    <col min="15120" max="15121" width="0" hidden="1" customWidth="1"/>
    <col min="15375" max="15375" width="7.28515625" customWidth="1"/>
    <col min="15376" max="15377" width="0" hidden="1" customWidth="1"/>
    <col min="15631" max="15631" width="7.28515625" customWidth="1"/>
    <col min="15632" max="15633" width="0" hidden="1" customWidth="1"/>
    <col min="15887" max="15887" width="7.28515625" customWidth="1"/>
    <col min="15888" max="15889" width="0" hidden="1" customWidth="1"/>
    <col min="16143" max="16143" width="7.28515625" customWidth="1"/>
    <col min="16144" max="16145" width="0" hidden="1" customWidth="1"/>
  </cols>
  <sheetData>
    <row r="1" spans="1:17" ht="15.75" x14ac:dyDescent="0.25">
      <c r="A1" s="251" t="s">
        <v>290</v>
      </c>
      <c r="B1" s="252"/>
      <c r="C1" s="252"/>
      <c r="D1" s="252"/>
      <c r="E1" s="252"/>
      <c r="F1" s="252"/>
      <c r="G1" s="252"/>
      <c r="H1" s="252"/>
      <c r="I1" s="252"/>
      <c r="J1" s="252"/>
      <c r="K1" s="252"/>
      <c r="L1" s="252"/>
      <c r="M1" s="252"/>
      <c r="N1" s="252"/>
      <c r="O1" s="252"/>
    </row>
    <row r="2" spans="1:17" ht="15.75" x14ac:dyDescent="0.25">
      <c r="A2" s="251" t="s">
        <v>276</v>
      </c>
      <c r="B2" s="252"/>
      <c r="C2" s="252"/>
      <c r="D2" s="252"/>
      <c r="E2" s="252"/>
      <c r="F2" s="252"/>
      <c r="G2" s="252"/>
      <c r="H2" s="252"/>
      <c r="I2" s="252"/>
      <c r="J2" s="252"/>
      <c r="K2" s="252"/>
      <c r="L2" s="252"/>
      <c r="M2" s="252"/>
      <c r="N2" s="252"/>
      <c r="O2" s="252"/>
    </row>
    <row r="4" spans="1:17" x14ac:dyDescent="0.25">
      <c r="A4" s="253" t="s">
        <v>277</v>
      </c>
      <c r="B4" s="254"/>
      <c r="C4" s="254"/>
      <c r="D4" s="254"/>
      <c r="E4" s="254"/>
      <c r="F4" s="254"/>
      <c r="G4" s="254"/>
      <c r="H4" s="254"/>
      <c r="I4" s="254"/>
      <c r="J4" s="254"/>
      <c r="K4" s="254"/>
      <c r="L4" s="254"/>
      <c r="M4" s="254"/>
      <c r="N4" s="254"/>
      <c r="O4" s="254"/>
    </row>
    <row r="5" spans="1:17" ht="15.75" x14ac:dyDescent="0.25">
      <c r="A5" s="75"/>
      <c r="B5" s="75"/>
      <c r="C5" s="75"/>
      <c r="D5" s="75"/>
      <c r="E5" s="75"/>
      <c r="F5" s="75"/>
      <c r="G5" s="75"/>
      <c r="H5" s="75"/>
      <c r="I5" s="75"/>
      <c r="J5" s="75"/>
      <c r="K5" s="75"/>
      <c r="L5" s="75"/>
      <c r="M5" s="75"/>
      <c r="N5" s="75"/>
      <c r="O5" s="75"/>
      <c r="P5" s="75"/>
      <c r="Q5" s="75"/>
    </row>
    <row r="6" spans="1:17" ht="15.75" x14ac:dyDescent="0.25">
      <c r="A6" s="255" t="s">
        <v>278</v>
      </c>
      <c r="B6" s="255"/>
      <c r="C6" s="255"/>
      <c r="D6" s="255"/>
      <c r="E6" s="255"/>
      <c r="F6" s="255"/>
      <c r="G6" s="255"/>
      <c r="H6" s="255"/>
      <c r="I6" s="255"/>
      <c r="J6" s="255"/>
      <c r="K6" s="255"/>
      <c r="L6" s="255"/>
      <c r="M6" s="255"/>
      <c r="N6" s="255"/>
      <c r="O6" s="255"/>
      <c r="P6" s="255"/>
      <c r="Q6" s="255"/>
    </row>
    <row r="7" spans="1:17" ht="15.75" x14ac:dyDescent="0.25">
      <c r="A7" s="256"/>
      <c r="B7" s="256"/>
      <c r="C7" s="256"/>
      <c r="D7" s="256"/>
      <c r="E7" s="256"/>
      <c r="F7" s="256"/>
      <c r="G7" s="256"/>
      <c r="H7" s="256"/>
      <c r="I7" s="256"/>
      <c r="J7" s="256"/>
      <c r="K7" s="256"/>
      <c r="L7" s="256"/>
      <c r="M7" s="256"/>
      <c r="N7" s="256"/>
      <c r="O7" s="256"/>
      <c r="P7" s="256"/>
      <c r="Q7" s="256"/>
    </row>
    <row r="8" spans="1:17" ht="15.75" x14ac:dyDescent="0.25">
      <c r="A8" s="257" t="s">
        <v>291</v>
      </c>
      <c r="B8" s="257"/>
      <c r="C8" s="257"/>
      <c r="D8" s="257"/>
      <c r="E8" s="257"/>
      <c r="F8" s="77"/>
      <c r="G8" s="77"/>
      <c r="H8" s="77"/>
      <c r="I8" s="77"/>
      <c r="J8" s="77"/>
      <c r="K8" s="77"/>
      <c r="L8" s="77"/>
      <c r="M8" s="77"/>
      <c r="N8" s="77"/>
      <c r="O8" s="76"/>
      <c r="P8" s="76"/>
      <c r="Q8" s="76"/>
    </row>
    <row r="9" spans="1:17" ht="15.75" x14ac:dyDescent="0.25">
      <c r="A9" s="258" t="s">
        <v>279</v>
      </c>
      <c r="B9" s="258"/>
      <c r="C9" s="258"/>
      <c r="D9" s="258"/>
      <c r="E9" s="258"/>
      <c r="F9" s="258"/>
      <c r="G9" s="258"/>
      <c r="H9" s="258"/>
      <c r="I9" s="258"/>
      <c r="J9" s="258"/>
      <c r="K9" s="258"/>
      <c r="L9" s="258"/>
      <c r="M9" s="258"/>
      <c r="N9" s="258"/>
      <c r="O9" s="258"/>
      <c r="P9" s="76"/>
      <c r="Q9" s="76"/>
    </row>
    <row r="10" spans="1:17" ht="15.75" x14ac:dyDescent="0.25">
      <c r="A10" s="259" t="s">
        <v>280</v>
      </c>
      <c r="B10" s="259"/>
      <c r="C10" s="259"/>
      <c r="D10" s="259"/>
      <c r="E10" s="259"/>
      <c r="F10" s="259"/>
      <c r="G10" s="259"/>
      <c r="H10" s="259"/>
      <c r="I10" s="259"/>
      <c r="J10" s="259"/>
      <c r="K10" s="259"/>
      <c r="L10" s="259"/>
      <c r="M10" s="77"/>
      <c r="N10" s="77"/>
      <c r="O10" s="76"/>
      <c r="P10" s="76"/>
      <c r="Q10" s="76"/>
    </row>
    <row r="11" spans="1:17" ht="15.75" x14ac:dyDescent="0.25">
      <c r="A11" s="259" t="s">
        <v>281</v>
      </c>
      <c r="B11" s="259"/>
      <c r="C11" s="259"/>
      <c r="D11" s="259"/>
      <c r="E11" s="259"/>
      <c r="F11" s="259"/>
      <c r="G11" s="259"/>
      <c r="H11" s="259"/>
      <c r="I11" s="259"/>
      <c r="J11" s="259"/>
      <c r="K11" s="259"/>
      <c r="L11" s="259"/>
      <c r="M11" s="77"/>
      <c r="N11" s="77"/>
      <c r="O11" s="76"/>
      <c r="P11" s="76"/>
      <c r="Q11" s="76"/>
    </row>
    <row r="12" spans="1:17" ht="15.75" x14ac:dyDescent="0.25">
      <c r="A12" s="256" t="s">
        <v>282</v>
      </c>
      <c r="B12" s="256"/>
      <c r="C12" s="256"/>
      <c r="D12" s="256"/>
      <c r="E12" s="256"/>
      <c r="F12" s="256"/>
      <c r="G12" s="256"/>
      <c r="H12" s="256"/>
      <c r="I12" s="256"/>
      <c r="J12" s="256"/>
      <c r="K12" s="256"/>
      <c r="L12" s="256"/>
      <c r="M12" s="256"/>
      <c r="N12" s="76"/>
      <c r="O12" s="76"/>
      <c r="P12" s="76"/>
      <c r="Q12" s="76"/>
    </row>
    <row r="13" spans="1:17" ht="15.75" x14ac:dyDescent="0.25">
      <c r="A13" s="256" t="s">
        <v>283</v>
      </c>
      <c r="B13" s="256"/>
      <c r="C13" s="256"/>
      <c r="D13" s="256"/>
      <c r="E13" s="256"/>
      <c r="F13" s="256"/>
      <c r="G13" s="256"/>
      <c r="H13" s="256"/>
      <c r="I13" s="256"/>
      <c r="J13" s="256"/>
      <c r="K13" s="256"/>
      <c r="L13" s="256"/>
      <c r="M13" s="76"/>
      <c r="N13" s="76"/>
      <c r="O13" s="76"/>
      <c r="P13" s="76"/>
      <c r="Q13" s="76"/>
    </row>
    <row r="14" spans="1:17" ht="15.75" x14ac:dyDescent="0.25">
      <c r="A14" s="250" t="s">
        <v>284</v>
      </c>
      <c r="B14" s="250"/>
      <c r="C14" s="250"/>
      <c r="D14" s="250"/>
      <c r="E14" s="250"/>
      <c r="F14" s="250"/>
      <c r="G14" s="250"/>
      <c r="H14" s="250"/>
      <c r="I14" s="250"/>
      <c r="J14" s="250"/>
      <c r="K14" s="250"/>
      <c r="L14" s="250"/>
      <c r="M14" s="76"/>
      <c r="N14" s="76"/>
      <c r="O14" s="76"/>
      <c r="P14" s="76"/>
      <c r="Q14" s="76"/>
    </row>
    <row r="15" spans="1:17" ht="15.75" x14ac:dyDescent="0.25">
      <c r="A15" s="256" t="s">
        <v>285</v>
      </c>
      <c r="B15" s="260"/>
      <c r="C15" s="260"/>
      <c r="D15" s="260"/>
      <c r="E15" s="260"/>
      <c r="F15" s="260"/>
      <c r="G15" s="260"/>
      <c r="H15" s="260"/>
      <c r="I15" s="260"/>
      <c r="J15" s="260"/>
      <c r="K15" s="260"/>
      <c r="L15" s="260"/>
      <c r="M15" s="76"/>
      <c r="N15" s="76"/>
      <c r="O15" s="76"/>
      <c r="P15" s="76"/>
      <c r="Q15" s="76"/>
    </row>
    <row r="16" spans="1:17" ht="15.75" x14ac:dyDescent="0.25">
      <c r="A16" s="76" t="s">
        <v>286</v>
      </c>
      <c r="B16" s="78"/>
      <c r="C16" s="78"/>
      <c r="D16" s="78"/>
      <c r="E16" s="78"/>
      <c r="F16" s="78"/>
      <c r="G16" s="78"/>
      <c r="H16" s="78"/>
      <c r="I16" s="78"/>
      <c r="J16" s="78"/>
      <c r="K16" s="78"/>
      <c r="L16" s="78"/>
      <c r="M16" s="76"/>
      <c r="N16" s="76"/>
      <c r="O16" s="76"/>
      <c r="P16" s="76"/>
      <c r="Q16" s="76"/>
    </row>
    <row r="17" spans="1:22" ht="15.75" x14ac:dyDescent="0.25">
      <c r="A17" s="76"/>
      <c r="B17" s="78"/>
      <c r="C17" s="78"/>
      <c r="D17" s="78"/>
      <c r="E17" s="78"/>
      <c r="F17" s="78"/>
      <c r="G17" s="78"/>
      <c r="H17" s="78"/>
      <c r="I17" s="78"/>
      <c r="J17" s="78"/>
      <c r="K17" s="78"/>
      <c r="L17" s="78"/>
      <c r="M17" s="76"/>
      <c r="N17" s="76"/>
      <c r="O17" s="76"/>
      <c r="P17" s="76"/>
      <c r="Q17" s="76"/>
    </row>
    <row r="18" spans="1:22" ht="15.75" x14ac:dyDescent="0.25">
      <c r="A18" s="261" t="s">
        <v>326</v>
      </c>
      <c r="B18" s="261"/>
      <c r="C18" s="261"/>
      <c r="D18" s="261"/>
      <c r="E18" s="261"/>
      <c r="F18" s="261"/>
      <c r="G18" s="261"/>
      <c r="H18" s="261"/>
      <c r="I18" s="261"/>
      <c r="J18" s="261"/>
      <c r="K18" s="261"/>
      <c r="L18" s="261"/>
      <c r="M18" s="261"/>
      <c r="N18" s="261"/>
      <c r="O18" s="261"/>
      <c r="P18" s="75"/>
      <c r="Q18" s="75"/>
    </row>
    <row r="19" spans="1:22" ht="15.75" x14ac:dyDescent="0.25">
      <c r="A19" s="261" t="s">
        <v>366</v>
      </c>
      <c r="B19" s="261"/>
      <c r="C19" s="261"/>
      <c r="D19" s="261"/>
      <c r="E19" s="261"/>
      <c r="F19" s="261"/>
      <c r="G19" s="261"/>
      <c r="H19" s="261"/>
      <c r="I19" s="261"/>
      <c r="J19" s="261"/>
      <c r="K19" s="261"/>
      <c r="L19" s="261"/>
      <c r="M19" s="79"/>
      <c r="N19" s="79"/>
      <c r="O19" s="79"/>
      <c r="P19" s="75"/>
      <c r="Q19" s="75"/>
    </row>
    <row r="20" spans="1:22" ht="15.75" x14ac:dyDescent="0.25">
      <c r="A20" s="80" t="s">
        <v>367</v>
      </c>
      <c r="B20" s="80"/>
      <c r="C20" s="80"/>
      <c r="D20" s="80"/>
      <c r="E20" s="80"/>
      <c r="F20" s="80"/>
      <c r="G20" s="80"/>
      <c r="H20" s="80"/>
      <c r="I20" s="80"/>
      <c r="J20" s="80"/>
      <c r="K20" s="80"/>
      <c r="L20" s="80"/>
      <c r="M20" s="80"/>
      <c r="N20" s="80"/>
      <c r="O20" s="80"/>
      <c r="P20" s="75"/>
      <c r="Q20" s="75"/>
      <c r="R20" s="75"/>
      <c r="S20" s="75"/>
      <c r="T20" s="75"/>
      <c r="U20" s="75"/>
      <c r="V20" s="75"/>
    </row>
    <row r="21" spans="1:22" ht="15.75" x14ac:dyDescent="0.25">
      <c r="A21" s="261" t="s">
        <v>368</v>
      </c>
      <c r="B21" s="261"/>
      <c r="C21" s="261"/>
      <c r="D21" s="261"/>
      <c r="E21" s="261"/>
      <c r="F21" s="261"/>
      <c r="G21" s="261"/>
      <c r="H21" s="261"/>
      <c r="I21" s="261"/>
      <c r="J21" s="261"/>
      <c r="K21" s="261"/>
      <c r="L21" s="261"/>
      <c r="M21" s="79"/>
      <c r="N21" s="79"/>
      <c r="O21" s="79"/>
    </row>
    <row r="22" spans="1:22" x14ac:dyDescent="0.25">
      <c r="A22" s="81"/>
      <c r="B22" s="81"/>
      <c r="C22" s="81"/>
      <c r="D22" s="81"/>
      <c r="E22" s="81"/>
      <c r="F22" s="81"/>
      <c r="G22" s="81"/>
      <c r="H22" s="81"/>
      <c r="I22" s="81"/>
      <c r="J22" s="81"/>
      <c r="K22" s="81"/>
      <c r="L22" s="81"/>
      <c r="M22" s="82"/>
      <c r="N22" s="82"/>
      <c r="O22" s="82"/>
    </row>
    <row r="23" spans="1:22" x14ac:dyDescent="0.25">
      <c r="A23" s="81"/>
      <c r="B23" s="81"/>
      <c r="C23" s="81"/>
      <c r="D23" s="81"/>
      <c r="E23" s="81"/>
      <c r="F23" s="81"/>
      <c r="G23" s="81"/>
      <c r="H23" s="81"/>
      <c r="I23" s="81"/>
      <c r="J23" s="81"/>
      <c r="K23" s="81"/>
      <c r="L23" s="81"/>
      <c r="M23" s="82"/>
      <c r="N23" s="82"/>
      <c r="O23" s="82"/>
    </row>
    <row r="24" spans="1:22" x14ac:dyDescent="0.25">
      <c r="A24" s="81"/>
      <c r="B24" s="81"/>
      <c r="C24" s="81"/>
      <c r="D24" s="81"/>
      <c r="E24" s="81"/>
      <c r="F24" s="81"/>
      <c r="G24" s="81"/>
      <c r="H24" s="81"/>
      <c r="I24" s="81"/>
      <c r="J24" s="81"/>
      <c r="K24" s="81"/>
      <c r="L24" s="81"/>
      <c r="M24" s="82"/>
      <c r="N24" s="82"/>
      <c r="O24" s="82"/>
    </row>
    <row r="25" spans="1:22" x14ac:dyDescent="0.25">
      <c r="A25" s="81"/>
      <c r="B25" s="81"/>
      <c r="C25" t="s">
        <v>287</v>
      </c>
      <c r="D25" s="90">
        <v>0.90566037735849059</v>
      </c>
      <c r="E25" s="81"/>
      <c r="F25" s="81"/>
      <c r="G25" s="81"/>
      <c r="H25" s="81"/>
      <c r="K25" s="81"/>
      <c r="L25" s="81"/>
      <c r="M25" s="82"/>
      <c r="N25" s="82"/>
      <c r="O25" s="82"/>
    </row>
    <row r="26" spans="1:22" x14ac:dyDescent="0.25">
      <c r="A26" s="81"/>
      <c r="B26" s="81"/>
      <c r="C26" t="s">
        <v>288</v>
      </c>
      <c r="D26" s="90">
        <v>7.5471698113207544E-2</v>
      </c>
      <c r="E26" s="81"/>
      <c r="F26" s="81"/>
      <c r="G26" s="81"/>
      <c r="H26" s="81"/>
      <c r="K26" s="81"/>
      <c r="L26" s="81"/>
      <c r="M26" s="82"/>
      <c r="N26" s="82"/>
      <c r="O26" s="82"/>
    </row>
    <row r="27" spans="1:22" x14ac:dyDescent="0.25">
      <c r="A27" s="81"/>
      <c r="B27" s="81"/>
      <c r="C27" t="s">
        <v>289</v>
      </c>
      <c r="D27" s="90">
        <v>1.8867924528301886E-2</v>
      </c>
      <c r="E27" s="81"/>
      <c r="F27" s="83"/>
      <c r="G27" s="81"/>
      <c r="H27" s="81"/>
      <c r="K27" s="81"/>
      <c r="L27" s="81"/>
      <c r="M27" s="82"/>
      <c r="N27" s="82"/>
      <c r="O27" s="82"/>
    </row>
    <row r="28" spans="1:22" x14ac:dyDescent="0.25">
      <c r="A28" s="81"/>
      <c r="B28" s="81"/>
      <c r="C28" s="81"/>
      <c r="D28" s="81"/>
      <c r="E28" s="81"/>
      <c r="F28" s="83"/>
      <c r="G28" s="81"/>
      <c r="H28" s="81"/>
      <c r="I28" s="81"/>
      <c r="J28" s="81"/>
      <c r="K28" s="81"/>
      <c r="L28" s="81"/>
      <c r="M28" s="82"/>
      <c r="N28" s="82"/>
      <c r="O28" s="82"/>
    </row>
    <row r="29" spans="1:22" x14ac:dyDescent="0.25">
      <c r="A29" s="81"/>
      <c r="B29" s="81"/>
      <c r="C29" s="81"/>
      <c r="D29" s="81"/>
      <c r="E29" s="81"/>
      <c r="F29" s="83"/>
      <c r="G29" s="81"/>
      <c r="H29" s="81"/>
      <c r="I29" s="81"/>
      <c r="J29" s="81"/>
      <c r="K29" s="81"/>
      <c r="L29" s="81"/>
      <c r="M29" s="82"/>
      <c r="N29" s="82"/>
      <c r="O29" s="82"/>
    </row>
    <row r="30" spans="1:22" x14ac:dyDescent="0.25">
      <c r="A30" s="81"/>
      <c r="D30" s="84"/>
      <c r="E30" s="81"/>
      <c r="F30" s="81"/>
      <c r="G30" s="81"/>
      <c r="H30" s="81"/>
      <c r="I30" s="81"/>
      <c r="J30" s="81"/>
      <c r="K30" s="81"/>
      <c r="L30" s="81"/>
      <c r="M30" s="82"/>
      <c r="N30" s="82"/>
      <c r="O30" s="82"/>
    </row>
    <row r="31" spans="1:22" x14ac:dyDescent="0.25">
      <c r="A31" s="81"/>
      <c r="E31" s="81"/>
      <c r="F31" s="81"/>
      <c r="G31" s="81"/>
      <c r="H31" s="81"/>
      <c r="I31" s="81"/>
      <c r="J31" s="81"/>
      <c r="K31" s="81"/>
      <c r="L31" s="81"/>
      <c r="M31" s="82"/>
      <c r="N31" s="82"/>
      <c r="O31" s="82"/>
    </row>
    <row r="32" spans="1:22" x14ac:dyDescent="0.25">
      <c r="A32" s="81"/>
      <c r="E32" s="81"/>
      <c r="F32" s="81"/>
      <c r="G32" s="81"/>
      <c r="H32" s="81"/>
      <c r="I32" s="81"/>
      <c r="J32" s="81"/>
      <c r="K32" s="81"/>
      <c r="L32" s="81"/>
      <c r="M32" s="82"/>
      <c r="N32" s="82"/>
      <c r="O32" s="82"/>
    </row>
    <row r="33" spans="1:15" x14ac:dyDescent="0.25">
      <c r="A33" s="81"/>
      <c r="B33" s="81"/>
      <c r="C33" s="81"/>
      <c r="D33" s="81"/>
      <c r="E33" s="81"/>
      <c r="F33" s="81"/>
      <c r="G33" s="81"/>
      <c r="H33" s="81"/>
      <c r="I33" s="81"/>
      <c r="J33" s="81"/>
      <c r="K33" s="81"/>
      <c r="L33" s="81"/>
      <c r="M33" s="82"/>
      <c r="N33" s="82"/>
      <c r="O33" s="82"/>
    </row>
    <row r="34" spans="1:15" x14ac:dyDescent="0.25">
      <c r="A34" s="81"/>
      <c r="B34" s="81"/>
      <c r="C34" s="81"/>
      <c r="D34" s="81"/>
      <c r="E34" s="81"/>
      <c r="F34" s="81"/>
      <c r="G34" s="81"/>
      <c r="H34" s="81"/>
      <c r="I34" s="81"/>
      <c r="J34" s="81"/>
      <c r="K34" s="81"/>
      <c r="L34" s="81"/>
      <c r="M34" s="82"/>
      <c r="N34" s="82"/>
      <c r="O34" s="82"/>
    </row>
    <row r="35" spans="1:15" x14ac:dyDescent="0.25">
      <c r="A35" s="81"/>
      <c r="B35" s="81"/>
      <c r="C35" s="81"/>
      <c r="D35" s="81"/>
      <c r="E35" s="81"/>
      <c r="F35" s="81"/>
      <c r="G35" s="81"/>
      <c r="H35" s="81"/>
      <c r="I35" s="81"/>
      <c r="J35" s="81"/>
      <c r="K35" s="81"/>
      <c r="L35" s="81"/>
      <c r="M35" s="82"/>
      <c r="N35" s="82"/>
      <c r="O35" s="82"/>
    </row>
    <row r="36" spans="1:15" x14ac:dyDescent="0.25">
      <c r="A36" s="81"/>
      <c r="B36" s="81"/>
      <c r="C36" s="81"/>
      <c r="D36" s="81"/>
      <c r="E36" s="81"/>
      <c r="F36" s="81"/>
      <c r="G36" s="81"/>
      <c r="H36" s="81"/>
      <c r="I36" s="81"/>
      <c r="J36" s="81"/>
      <c r="K36" s="81"/>
      <c r="L36" s="81"/>
      <c r="M36" s="82"/>
      <c r="N36" s="82"/>
      <c r="O36" s="82"/>
    </row>
    <row r="37" spans="1:15" x14ac:dyDescent="0.25">
      <c r="A37" s="81"/>
      <c r="B37" s="81"/>
      <c r="C37" s="81"/>
      <c r="D37" s="81"/>
      <c r="E37" s="81"/>
      <c r="F37" s="81"/>
      <c r="G37" s="81"/>
      <c r="H37" s="81"/>
      <c r="I37" s="81"/>
      <c r="J37" s="81"/>
      <c r="K37" s="81"/>
      <c r="L37" s="81"/>
      <c r="M37" s="82"/>
      <c r="N37" s="82"/>
      <c r="O37" s="82"/>
    </row>
    <row r="38" spans="1:15" x14ac:dyDescent="0.25">
      <c r="A38" s="81"/>
      <c r="B38" s="81"/>
      <c r="C38" s="81"/>
      <c r="D38" s="81"/>
      <c r="E38" s="81"/>
      <c r="F38" s="81"/>
      <c r="G38" s="81"/>
      <c r="H38" s="81"/>
      <c r="I38" s="81"/>
      <c r="J38" s="81"/>
      <c r="K38" s="81"/>
      <c r="L38" s="81"/>
      <c r="M38" s="82"/>
      <c r="N38" s="82"/>
      <c r="O38" s="82"/>
    </row>
    <row r="39" spans="1:15" x14ac:dyDescent="0.25">
      <c r="A39" s="81"/>
      <c r="B39" s="81"/>
      <c r="C39" s="81"/>
      <c r="D39" s="81"/>
      <c r="E39" s="81"/>
      <c r="F39" s="81"/>
      <c r="G39" s="81"/>
      <c r="H39" s="81"/>
      <c r="I39" s="81"/>
      <c r="J39" s="81"/>
      <c r="K39" s="81"/>
      <c r="L39" s="81"/>
      <c r="M39" s="82"/>
      <c r="N39" s="82"/>
      <c r="O39" s="82"/>
    </row>
    <row r="40" spans="1:15" x14ac:dyDescent="0.25">
      <c r="A40" s="262"/>
      <c r="B40" s="262"/>
      <c r="C40" s="262"/>
      <c r="D40" s="262"/>
      <c r="E40" s="262"/>
      <c r="F40" s="262"/>
      <c r="G40" s="262"/>
      <c r="H40" s="262"/>
      <c r="I40" s="262"/>
      <c r="J40" s="262"/>
      <c r="K40" s="262"/>
      <c r="L40" s="262"/>
      <c r="M40" s="262"/>
      <c r="N40" s="262"/>
    </row>
  </sheetData>
  <mergeCells count="17">
    <mergeCell ref="A15:L15"/>
    <mergeCell ref="A18:O18"/>
    <mergeCell ref="A19:L19"/>
    <mergeCell ref="A21:L21"/>
    <mergeCell ref="A40:N40"/>
    <mergeCell ref="A14:L14"/>
    <mergeCell ref="A1:O1"/>
    <mergeCell ref="A2:O2"/>
    <mergeCell ref="A4:O4"/>
    <mergeCell ref="A6:Q6"/>
    <mergeCell ref="A7:Q7"/>
    <mergeCell ref="A8:E8"/>
    <mergeCell ref="A9:O9"/>
    <mergeCell ref="A10:L10"/>
    <mergeCell ref="A11:L11"/>
    <mergeCell ref="A12:M12"/>
    <mergeCell ref="A13:L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9"/>
  <sheetViews>
    <sheetView tabSelected="1" zoomScaleNormal="100" workbookViewId="0">
      <selection activeCell="A2" sqref="A2"/>
    </sheetView>
  </sheetViews>
  <sheetFormatPr defaultRowHeight="15" x14ac:dyDescent="0.25"/>
  <cols>
    <col min="1" max="1" width="12.7109375" style="1" customWidth="1"/>
    <col min="2" max="2" width="50.7109375" style="1" customWidth="1"/>
    <col min="3" max="5" width="15.7109375" style="1" customWidth="1"/>
    <col min="6" max="6" width="8.7109375" style="1" customWidth="1"/>
    <col min="7" max="7" width="50.7109375" style="1" customWidth="1"/>
    <col min="8" max="8" width="5.7109375" style="1" customWidth="1"/>
    <col min="9" max="10" width="9.28515625" style="1" customWidth="1"/>
    <col min="11" max="11" width="50.7109375" style="1" customWidth="1"/>
    <col min="12" max="12" width="31.5703125" style="1" customWidth="1"/>
    <col min="13" max="16384" width="9.140625" style="1"/>
  </cols>
  <sheetData>
    <row r="1" spans="1:12" x14ac:dyDescent="0.25">
      <c r="B1" s="277" t="s">
        <v>258</v>
      </c>
      <c r="C1" s="277"/>
      <c r="D1" s="277"/>
      <c r="E1" s="277"/>
      <c r="F1" s="277"/>
      <c r="G1" s="277"/>
    </row>
    <row r="2" spans="1:12" ht="15.75" thickBot="1" x14ac:dyDescent="0.3"/>
    <row r="3" spans="1:12" s="36" customFormat="1" ht="15" customHeight="1" x14ac:dyDescent="0.25">
      <c r="A3" s="263" t="s">
        <v>254</v>
      </c>
      <c r="B3" s="266" t="s">
        <v>328</v>
      </c>
      <c r="C3" s="269" t="s">
        <v>259</v>
      </c>
      <c r="D3" s="269" t="s">
        <v>260</v>
      </c>
      <c r="E3" s="269" t="s">
        <v>261</v>
      </c>
      <c r="F3" s="278" t="s">
        <v>255</v>
      </c>
      <c r="G3" s="281" t="s">
        <v>256</v>
      </c>
      <c r="H3" s="282"/>
      <c r="I3" s="282"/>
      <c r="J3" s="283"/>
      <c r="K3" s="272" t="s">
        <v>327</v>
      </c>
    </row>
    <row r="4" spans="1:12" s="36" customFormat="1" x14ac:dyDescent="0.25">
      <c r="A4" s="264"/>
      <c r="B4" s="267"/>
      <c r="C4" s="270"/>
      <c r="D4" s="270"/>
      <c r="E4" s="270"/>
      <c r="F4" s="279"/>
      <c r="G4" s="270" t="s">
        <v>0</v>
      </c>
      <c r="H4" s="270" t="s">
        <v>1</v>
      </c>
      <c r="I4" s="275" t="s">
        <v>262</v>
      </c>
      <c r="J4" s="276"/>
      <c r="K4" s="273"/>
    </row>
    <row r="5" spans="1:12" s="36" customFormat="1" ht="47.25" customHeight="1" thickBot="1" x14ac:dyDescent="0.3">
      <c r="A5" s="265"/>
      <c r="B5" s="268"/>
      <c r="C5" s="271"/>
      <c r="D5" s="271"/>
      <c r="E5" s="271"/>
      <c r="F5" s="280"/>
      <c r="G5" s="271"/>
      <c r="H5" s="271"/>
      <c r="I5" s="37" t="s">
        <v>2</v>
      </c>
      <c r="J5" s="85" t="s">
        <v>257</v>
      </c>
      <c r="K5" s="274"/>
    </row>
    <row r="6" spans="1:12" ht="15.75" thickBot="1" x14ac:dyDescent="0.3">
      <c r="A6" s="2" t="s">
        <v>3</v>
      </c>
      <c r="B6" s="3" t="s">
        <v>4</v>
      </c>
      <c r="C6" s="4">
        <f>C7+C75</f>
        <v>42776888.219999999</v>
      </c>
      <c r="D6" s="4">
        <f>D7+D75</f>
        <v>42286435.109999992</v>
      </c>
      <c r="E6" s="4">
        <f>E7+E75</f>
        <v>40796690.700000003</v>
      </c>
      <c r="F6" s="58">
        <f>E6*100/D6</f>
        <v>96.477015841783057</v>
      </c>
      <c r="G6" s="6"/>
      <c r="H6" s="7"/>
      <c r="I6" s="5"/>
      <c r="J6" s="5"/>
      <c r="K6" s="8"/>
    </row>
    <row r="7" spans="1:12" ht="15.75" thickBot="1" x14ac:dyDescent="0.3">
      <c r="A7" s="9" t="s">
        <v>5</v>
      </c>
      <c r="B7" s="10" t="s">
        <v>6</v>
      </c>
      <c r="C7" s="11">
        <f>C8+C35+C41+C61</f>
        <v>42009372.219999999</v>
      </c>
      <c r="D7" s="11">
        <f>D8+D35+D41+D61</f>
        <v>41568689.709999993</v>
      </c>
      <c r="E7" s="11">
        <f>E8+E35+E41+E61</f>
        <v>40087055.57</v>
      </c>
      <c r="F7" s="59">
        <f>E7*100/D7</f>
        <v>96.435696794061897</v>
      </c>
      <c r="G7" s="13"/>
      <c r="H7" s="14"/>
      <c r="I7" s="12"/>
      <c r="J7" s="12"/>
      <c r="K7" s="15"/>
    </row>
    <row r="8" spans="1:12" ht="45" x14ac:dyDescent="0.25">
      <c r="A8" s="16" t="s">
        <v>7</v>
      </c>
      <c r="B8" s="17" t="s">
        <v>8</v>
      </c>
      <c r="C8" s="18">
        <f>C12+C13+C14+C16+C17+C18+C19+C20+C22+C23+C24+C25+C26+C27+C28+C29+C30+C31+C32+C33+C34</f>
        <v>34713625.960000001</v>
      </c>
      <c r="D8" s="18">
        <f>D12+D13+D14+D16+D17+D18+D19+D20+D22+D23+D24+D25+D26+D27+D28+D29+D30+D31+D32+D33+D34</f>
        <v>35800108.069999993</v>
      </c>
      <c r="E8" s="18">
        <f>E12+E13+E14+E16+E17+E18+E19+E20+E22+E23+E24+E25+E26+E27+E28+E29+E30+E31+E32+E33+E34</f>
        <v>35291769.909999996</v>
      </c>
      <c r="F8" s="60">
        <f>E8*100/D8</f>
        <v>98.580065291964914</v>
      </c>
      <c r="G8" s="53" t="s">
        <v>266</v>
      </c>
      <c r="H8" s="54" t="s">
        <v>21</v>
      </c>
      <c r="I8" s="55">
        <v>95.6</v>
      </c>
      <c r="J8" s="19">
        <v>91.07</v>
      </c>
      <c r="K8" s="87" t="s">
        <v>300</v>
      </c>
    </row>
    <row r="9" spans="1:12" ht="45" x14ac:dyDescent="0.25">
      <c r="A9" s="38"/>
      <c r="B9" s="39"/>
      <c r="C9" s="40"/>
      <c r="D9" s="40"/>
      <c r="E9" s="40"/>
      <c r="F9" s="61"/>
      <c r="G9" s="41" t="s">
        <v>263</v>
      </c>
      <c r="H9" s="42" t="s">
        <v>21</v>
      </c>
      <c r="I9" s="43">
        <v>97.7</v>
      </c>
      <c r="J9" s="44">
        <v>92.22</v>
      </c>
      <c r="K9" s="45" t="s">
        <v>301</v>
      </c>
    </row>
    <row r="10" spans="1:12" ht="48" customHeight="1" x14ac:dyDescent="0.25">
      <c r="A10" s="38"/>
      <c r="B10" s="39"/>
      <c r="C10" s="40"/>
      <c r="D10" s="40"/>
      <c r="E10" s="40"/>
      <c r="F10" s="61"/>
      <c r="G10" s="41" t="s">
        <v>264</v>
      </c>
      <c r="H10" s="42" t="s">
        <v>21</v>
      </c>
      <c r="I10" s="43">
        <v>0.14000000000000001</v>
      </c>
      <c r="J10" s="44">
        <v>0.05</v>
      </c>
      <c r="K10" s="45" t="s">
        <v>306</v>
      </c>
    </row>
    <row r="11" spans="1:12" ht="45.75" thickBot="1" x14ac:dyDescent="0.3">
      <c r="A11" s="46"/>
      <c r="B11" s="47"/>
      <c r="C11" s="48"/>
      <c r="D11" s="48"/>
      <c r="E11" s="48"/>
      <c r="F11" s="62"/>
      <c r="G11" s="49" t="s">
        <v>265</v>
      </c>
      <c r="H11" s="50" t="s">
        <v>21</v>
      </c>
      <c r="I11" s="51">
        <v>95.95</v>
      </c>
      <c r="J11" s="52">
        <v>96.69</v>
      </c>
      <c r="K11" s="45" t="s">
        <v>302</v>
      </c>
    </row>
    <row r="12" spans="1:12" ht="105.75" thickBot="1" x14ac:dyDescent="0.3">
      <c r="A12" s="22" t="s">
        <v>9</v>
      </c>
      <c r="B12" s="23" t="s">
        <v>10</v>
      </c>
      <c r="C12" s="24">
        <v>1442477</v>
      </c>
      <c r="D12" s="24">
        <v>1487799.31</v>
      </c>
      <c r="E12" s="24">
        <v>1469447.11</v>
      </c>
      <c r="F12" s="63">
        <f>E12*100/D12</f>
        <v>98.766486859037457</v>
      </c>
      <c r="G12" s="26" t="s">
        <v>11</v>
      </c>
      <c r="H12" s="27" t="s">
        <v>12</v>
      </c>
      <c r="I12" s="25" t="s">
        <v>13</v>
      </c>
      <c r="J12" s="63">
        <v>333</v>
      </c>
      <c r="K12" s="91" t="s">
        <v>349</v>
      </c>
      <c r="L12" s="191"/>
    </row>
    <row r="13" spans="1:12" ht="135.75" thickBot="1" x14ac:dyDescent="0.3">
      <c r="A13" s="22" t="s">
        <v>14</v>
      </c>
      <c r="B13" s="23" t="s">
        <v>15</v>
      </c>
      <c r="C13" s="24">
        <v>2006519.95</v>
      </c>
      <c r="D13" s="24">
        <v>2008052.36</v>
      </c>
      <c r="E13" s="24">
        <v>1977397.17</v>
      </c>
      <c r="F13" s="63">
        <f t="shared" ref="F13:F34" si="0">E13*100/D13</f>
        <v>98.473386919054235</v>
      </c>
      <c r="G13" s="26" t="s">
        <v>11</v>
      </c>
      <c r="H13" s="27" t="s">
        <v>12</v>
      </c>
      <c r="I13" s="25" t="s">
        <v>16</v>
      </c>
      <c r="J13" s="63">
        <v>351</v>
      </c>
      <c r="K13" s="91" t="s">
        <v>350</v>
      </c>
      <c r="L13" s="191"/>
    </row>
    <row r="14" spans="1:12" ht="90" x14ac:dyDescent="0.25">
      <c r="A14" s="22" t="s">
        <v>17</v>
      </c>
      <c r="B14" s="23" t="s">
        <v>18</v>
      </c>
      <c r="C14" s="28">
        <f>SUM(C15:C15)+2312211.6</f>
        <v>2312211.6</v>
      </c>
      <c r="D14" s="28">
        <f>SUM(D15:D15)+2390423.9</f>
        <v>2390423.9</v>
      </c>
      <c r="E14" s="28">
        <v>2346777.46</v>
      </c>
      <c r="F14" s="64">
        <f t="shared" si="0"/>
        <v>98.174112967997019</v>
      </c>
      <c r="G14" s="26" t="s">
        <v>11</v>
      </c>
      <c r="H14" s="27" t="s">
        <v>12</v>
      </c>
      <c r="I14" s="25" t="s">
        <v>19</v>
      </c>
      <c r="J14" s="63">
        <v>625</v>
      </c>
      <c r="K14" s="92" t="s">
        <v>329</v>
      </c>
      <c r="L14" s="192" t="s">
        <v>351</v>
      </c>
    </row>
    <row r="15" spans="1:12" ht="30.75" thickBot="1" x14ac:dyDescent="0.3">
      <c r="A15" s="29"/>
      <c r="B15" s="30"/>
      <c r="C15" s="31">
        <v>0</v>
      </c>
      <c r="D15" s="31">
        <v>0</v>
      </c>
      <c r="E15" s="31">
        <v>0</v>
      </c>
      <c r="F15" s="65"/>
      <c r="G15" s="33" t="s">
        <v>20</v>
      </c>
      <c r="H15" s="34" t="s">
        <v>21</v>
      </c>
      <c r="I15" s="32" t="s">
        <v>22</v>
      </c>
      <c r="J15" s="66">
        <v>100</v>
      </c>
      <c r="K15" s="93"/>
    </row>
    <row r="16" spans="1:12" ht="111.75" customHeight="1" thickBot="1" x14ac:dyDescent="0.3">
      <c r="A16" s="22" t="s">
        <v>24</v>
      </c>
      <c r="B16" s="23" t="s">
        <v>25</v>
      </c>
      <c r="C16" s="24">
        <v>1566398</v>
      </c>
      <c r="D16" s="24">
        <v>1627755.12</v>
      </c>
      <c r="E16" s="24">
        <v>1612859.02</v>
      </c>
      <c r="F16" s="63">
        <f t="shared" si="0"/>
        <v>99.084868490538057</v>
      </c>
      <c r="G16" s="26" t="s">
        <v>26</v>
      </c>
      <c r="H16" s="27" t="s">
        <v>12</v>
      </c>
      <c r="I16" s="25" t="s">
        <v>27</v>
      </c>
      <c r="J16" s="63">
        <v>383</v>
      </c>
      <c r="K16" s="91" t="s">
        <v>330</v>
      </c>
      <c r="L16" s="192"/>
    </row>
    <row r="17" spans="1:12" ht="152.25" customHeight="1" thickBot="1" x14ac:dyDescent="0.3">
      <c r="A17" s="22" t="s">
        <v>28</v>
      </c>
      <c r="B17" s="23" t="s">
        <v>29</v>
      </c>
      <c r="C17" s="24">
        <v>4038663</v>
      </c>
      <c r="D17" s="24">
        <v>4077374.33</v>
      </c>
      <c r="E17" s="24">
        <v>4050265.09</v>
      </c>
      <c r="F17" s="63">
        <f t="shared" si="0"/>
        <v>99.335129968309772</v>
      </c>
      <c r="G17" s="26" t="s">
        <v>26</v>
      </c>
      <c r="H17" s="27" t="s">
        <v>12</v>
      </c>
      <c r="I17" s="25" t="s">
        <v>30</v>
      </c>
      <c r="J17" s="63">
        <v>550</v>
      </c>
      <c r="K17" s="91" t="s">
        <v>331</v>
      </c>
      <c r="L17" s="193" t="s">
        <v>351</v>
      </c>
    </row>
    <row r="18" spans="1:12" ht="105.75" thickBot="1" x14ac:dyDescent="0.3">
      <c r="A18" s="22" t="s">
        <v>31</v>
      </c>
      <c r="B18" s="23" t="s">
        <v>32</v>
      </c>
      <c r="C18" s="24">
        <v>1851170</v>
      </c>
      <c r="D18" s="24">
        <v>1952299.36</v>
      </c>
      <c r="E18" s="24">
        <v>1930012.62</v>
      </c>
      <c r="F18" s="63">
        <f t="shared" si="0"/>
        <v>98.858436341443038</v>
      </c>
      <c r="G18" s="26" t="s">
        <v>11</v>
      </c>
      <c r="H18" s="27" t="s">
        <v>12</v>
      </c>
      <c r="I18" s="25" t="s">
        <v>33</v>
      </c>
      <c r="J18" s="63">
        <v>492</v>
      </c>
      <c r="K18" s="92" t="s">
        <v>332</v>
      </c>
      <c r="L18" s="192" t="s">
        <v>351</v>
      </c>
    </row>
    <row r="19" spans="1:12" ht="105.75" thickBot="1" x14ac:dyDescent="0.3">
      <c r="A19" s="22" t="s">
        <v>34</v>
      </c>
      <c r="B19" s="23" t="s">
        <v>35</v>
      </c>
      <c r="C19" s="24">
        <v>2259565.56</v>
      </c>
      <c r="D19" s="24">
        <v>2306421.63</v>
      </c>
      <c r="E19" s="24">
        <v>2284504.13</v>
      </c>
      <c r="F19" s="63">
        <f t="shared" si="0"/>
        <v>99.049718415968897</v>
      </c>
      <c r="G19" s="26" t="s">
        <v>26</v>
      </c>
      <c r="H19" s="27" t="s">
        <v>12</v>
      </c>
      <c r="I19" s="25" t="s">
        <v>36</v>
      </c>
      <c r="J19" s="63">
        <v>547</v>
      </c>
      <c r="K19" s="91" t="s">
        <v>333</v>
      </c>
      <c r="L19" s="192" t="s">
        <v>351</v>
      </c>
    </row>
    <row r="20" spans="1:12" ht="195" x14ac:dyDescent="0.25">
      <c r="A20" s="22" t="s">
        <v>37</v>
      </c>
      <c r="B20" s="23" t="s">
        <v>38</v>
      </c>
      <c r="C20" s="28">
        <f>SUM(C21:C21)+3057206.67</f>
        <v>3057206.67</v>
      </c>
      <c r="D20" s="28">
        <f>SUM(D21:D21)+3249511.65</f>
        <v>3249511.65</v>
      </c>
      <c r="E20" s="28">
        <f>SUM(E21:E21)+3140503.17</f>
        <v>3140503.17</v>
      </c>
      <c r="F20" s="64">
        <f t="shared" si="0"/>
        <v>96.645388854045194</v>
      </c>
      <c r="G20" s="26" t="s">
        <v>26</v>
      </c>
      <c r="H20" s="27" t="s">
        <v>12</v>
      </c>
      <c r="I20" s="25" t="s">
        <v>39</v>
      </c>
      <c r="J20" s="63">
        <v>662</v>
      </c>
      <c r="K20" s="91" t="s">
        <v>334</v>
      </c>
      <c r="L20" s="192"/>
    </row>
    <row r="21" spans="1:12" ht="30.75" thickBot="1" x14ac:dyDescent="0.3">
      <c r="A21" s="29"/>
      <c r="B21" s="30"/>
      <c r="C21" s="31">
        <v>0</v>
      </c>
      <c r="D21" s="31">
        <v>0</v>
      </c>
      <c r="E21" s="31">
        <v>0</v>
      </c>
      <c r="F21" s="65"/>
      <c r="G21" s="33" t="s">
        <v>40</v>
      </c>
      <c r="H21" s="34" t="s">
        <v>21</v>
      </c>
      <c r="I21" s="32" t="s">
        <v>22</v>
      </c>
      <c r="J21" s="66">
        <v>100</v>
      </c>
      <c r="K21" s="93"/>
    </row>
    <row r="22" spans="1:12" ht="150.75" thickBot="1" x14ac:dyDescent="0.3">
      <c r="A22" s="22" t="s">
        <v>41</v>
      </c>
      <c r="B22" s="23" t="s">
        <v>42</v>
      </c>
      <c r="C22" s="24">
        <v>1584886.35</v>
      </c>
      <c r="D22" s="24">
        <v>1606768.7</v>
      </c>
      <c r="E22" s="24">
        <v>1583713.71</v>
      </c>
      <c r="F22" s="63">
        <f t="shared" si="0"/>
        <v>98.565133239152601</v>
      </c>
      <c r="G22" s="26" t="s">
        <v>11</v>
      </c>
      <c r="H22" s="27" t="s">
        <v>12</v>
      </c>
      <c r="I22" s="25" t="s">
        <v>43</v>
      </c>
      <c r="J22" s="63">
        <v>243</v>
      </c>
      <c r="K22" s="92" t="s">
        <v>335</v>
      </c>
      <c r="L22" s="192"/>
    </row>
    <row r="23" spans="1:12" ht="105.75" thickBot="1" x14ac:dyDescent="0.3">
      <c r="A23" s="22" t="s">
        <v>44</v>
      </c>
      <c r="B23" s="23" t="s">
        <v>45</v>
      </c>
      <c r="C23" s="24">
        <v>978276</v>
      </c>
      <c r="D23" s="24">
        <v>1008489.35</v>
      </c>
      <c r="E23" s="24">
        <v>1005182.24</v>
      </c>
      <c r="F23" s="63">
        <f t="shared" si="0"/>
        <v>99.672072888028026</v>
      </c>
      <c r="G23" s="26" t="s">
        <v>46</v>
      </c>
      <c r="H23" s="27" t="s">
        <v>12</v>
      </c>
      <c r="I23" s="25" t="s">
        <v>47</v>
      </c>
      <c r="J23" s="63">
        <v>111</v>
      </c>
      <c r="K23" s="91" t="s">
        <v>336</v>
      </c>
      <c r="L23" s="192"/>
    </row>
    <row r="24" spans="1:12" ht="150.75" thickBot="1" x14ac:dyDescent="0.3">
      <c r="A24" s="22" t="s">
        <v>49</v>
      </c>
      <c r="B24" s="23" t="s">
        <v>50</v>
      </c>
      <c r="C24" s="24">
        <v>1642482.14</v>
      </c>
      <c r="D24" s="24">
        <v>1696628.94</v>
      </c>
      <c r="E24" s="24">
        <v>1691506.83</v>
      </c>
      <c r="F24" s="63">
        <f t="shared" si="0"/>
        <v>99.69810075266075</v>
      </c>
      <c r="G24" s="26" t="s">
        <v>11</v>
      </c>
      <c r="H24" s="27" t="s">
        <v>12</v>
      </c>
      <c r="I24" s="25" t="s">
        <v>51</v>
      </c>
      <c r="J24" s="63">
        <v>265</v>
      </c>
      <c r="K24" s="91" t="s">
        <v>337</v>
      </c>
      <c r="L24" s="192"/>
    </row>
    <row r="25" spans="1:12" ht="90.75" thickBot="1" x14ac:dyDescent="0.3">
      <c r="A25" s="22" t="s">
        <v>52</v>
      </c>
      <c r="B25" s="23" t="s">
        <v>53</v>
      </c>
      <c r="C25" s="24">
        <v>394984.7</v>
      </c>
      <c r="D25" s="24">
        <v>420741.7</v>
      </c>
      <c r="E25" s="24">
        <v>408569.44</v>
      </c>
      <c r="F25" s="63">
        <f t="shared" si="0"/>
        <v>97.106951842424934</v>
      </c>
      <c r="G25" s="26" t="s">
        <v>54</v>
      </c>
      <c r="H25" s="27" t="s">
        <v>12</v>
      </c>
      <c r="I25" s="25" t="s">
        <v>55</v>
      </c>
      <c r="J25" s="63">
        <v>22</v>
      </c>
      <c r="K25" s="91" t="s">
        <v>338</v>
      </c>
      <c r="L25" s="192"/>
    </row>
    <row r="26" spans="1:12" ht="60.75" thickBot="1" x14ac:dyDescent="0.3">
      <c r="A26" s="22" t="s">
        <v>57</v>
      </c>
      <c r="B26" s="23" t="s">
        <v>58</v>
      </c>
      <c r="C26" s="24">
        <v>598621.64</v>
      </c>
      <c r="D26" s="24">
        <v>616998.15</v>
      </c>
      <c r="E26" s="24">
        <v>610504.14</v>
      </c>
      <c r="F26" s="63">
        <f t="shared" si="0"/>
        <v>98.947483067817942</v>
      </c>
      <c r="G26" s="26" t="s">
        <v>54</v>
      </c>
      <c r="H26" s="27" t="s">
        <v>12</v>
      </c>
      <c r="I26" s="25" t="s">
        <v>59</v>
      </c>
      <c r="J26" s="63">
        <v>69</v>
      </c>
      <c r="K26" s="91" t="s">
        <v>339</v>
      </c>
      <c r="L26" s="192"/>
    </row>
    <row r="27" spans="1:12" ht="91.5" customHeight="1" thickBot="1" x14ac:dyDescent="0.3">
      <c r="A27" s="22" t="s">
        <v>60</v>
      </c>
      <c r="B27" s="23" t="s">
        <v>61</v>
      </c>
      <c r="C27" s="24">
        <v>1953275.93</v>
      </c>
      <c r="D27" s="24">
        <v>1942638.93</v>
      </c>
      <c r="E27" s="24">
        <v>1905639.4</v>
      </c>
      <c r="F27" s="63">
        <f t="shared" si="0"/>
        <v>98.095398510314013</v>
      </c>
      <c r="G27" s="26" t="s">
        <v>62</v>
      </c>
      <c r="H27" s="27" t="s">
        <v>12</v>
      </c>
      <c r="I27" s="25" t="s">
        <v>63</v>
      </c>
      <c r="J27" s="63">
        <v>222</v>
      </c>
      <c r="K27" s="92" t="s">
        <v>340</v>
      </c>
      <c r="L27" s="192"/>
    </row>
    <row r="28" spans="1:12" ht="90.75" thickBot="1" x14ac:dyDescent="0.3">
      <c r="A28" s="22" t="s">
        <v>64</v>
      </c>
      <c r="B28" s="23" t="s">
        <v>65</v>
      </c>
      <c r="C28" s="24">
        <v>812071.11</v>
      </c>
      <c r="D28" s="24">
        <v>842365.11</v>
      </c>
      <c r="E28" s="24">
        <v>837119.75</v>
      </c>
      <c r="F28" s="63">
        <f t="shared" si="0"/>
        <v>99.377305643629995</v>
      </c>
      <c r="G28" s="26" t="s">
        <v>62</v>
      </c>
      <c r="H28" s="27" t="s">
        <v>12</v>
      </c>
      <c r="I28" s="25" t="s">
        <v>48</v>
      </c>
      <c r="J28" s="63">
        <v>101</v>
      </c>
      <c r="K28" s="91" t="s">
        <v>341</v>
      </c>
      <c r="L28" s="192"/>
    </row>
    <row r="29" spans="1:12" ht="90.75" thickBot="1" x14ac:dyDescent="0.3">
      <c r="A29" s="22" t="s">
        <v>66</v>
      </c>
      <c r="B29" s="23" t="s">
        <v>67</v>
      </c>
      <c r="C29" s="24">
        <v>1424537.99</v>
      </c>
      <c r="D29" s="24">
        <v>1480801.99</v>
      </c>
      <c r="E29" s="24">
        <v>1472516.62</v>
      </c>
      <c r="F29" s="63">
        <f t="shared" si="0"/>
        <v>99.440480897787012</v>
      </c>
      <c r="G29" s="26" t="s">
        <v>62</v>
      </c>
      <c r="H29" s="27" t="s">
        <v>12</v>
      </c>
      <c r="I29" s="25" t="s">
        <v>68</v>
      </c>
      <c r="J29" s="63">
        <v>224</v>
      </c>
      <c r="K29" s="92" t="s">
        <v>342</v>
      </c>
      <c r="L29" s="192"/>
    </row>
    <row r="30" spans="1:12" ht="90.75" thickBot="1" x14ac:dyDescent="0.3">
      <c r="A30" s="22" t="s">
        <v>69</v>
      </c>
      <c r="B30" s="23" t="s">
        <v>70</v>
      </c>
      <c r="C30" s="24">
        <v>849345.62</v>
      </c>
      <c r="D30" s="24">
        <v>890427.02</v>
      </c>
      <c r="E30" s="24">
        <v>868581.07</v>
      </c>
      <c r="F30" s="63">
        <f t="shared" si="0"/>
        <v>97.546576023715005</v>
      </c>
      <c r="G30" s="26" t="s">
        <v>62</v>
      </c>
      <c r="H30" s="27" t="s">
        <v>12</v>
      </c>
      <c r="I30" s="25" t="s">
        <v>47</v>
      </c>
      <c r="J30" s="63">
        <v>110</v>
      </c>
      <c r="K30" s="92" t="s">
        <v>343</v>
      </c>
      <c r="L30" s="193"/>
    </row>
    <row r="31" spans="1:12" ht="105.75" thickBot="1" x14ac:dyDescent="0.3">
      <c r="A31" s="22" t="s">
        <v>71</v>
      </c>
      <c r="B31" s="23" t="s">
        <v>72</v>
      </c>
      <c r="C31" s="24">
        <v>851339.86</v>
      </c>
      <c r="D31" s="24">
        <v>910012.18</v>
      </c>
      <c r="E31" s="24">
        <v>902003.04</v>
      </c>
      <c r="F31" s="63">
        <f t="shared" si="0"/>
        <v>99.119886505255337</v>
      </c>
      <c r="G31" s="26" t="s">
        <v>62</v>
      </c>
      <c r="H31" s="27" t="s">
        <v>12</v>
      </c>
      <c r="I31" s="25" t="s">
        <v>73</v>
      </c>
      <c r="J31" s="63">
        <v>104</v>
      </c>
      <c r="K31" s="91" t="s">
        <v>344</v>
      </c>
      <c r="L31" s="192"/>
    </row>
    <row r="32" spans="1:12" ht="135.75" thickBot="1" x14ac:dyDescent="0.3">
      <c r="A32" s="22" t="s">
        <v>74</v>
      </c>
      <c r="B32" s="23" t="s">
        <v>75</v>
      </c>
      <c r="C32" s="24">
        <v>1863066.25</v>
      </c>
      <c r="D32" s="24">
        <v>1938500.25</v>
      </c>
      <c r="E32" s="24">
        <v>1905090.97</v>
      </c>
      <c r="F32" s="63">
        <f t="shared" si="0"/>
        <v>98.276539814735642</v>
      </c>
      <c r="G32" s="26" t="s">
        <v>62</v>
      </c>
      <c r="H32" s="27" t="s">
        <v>12</v>
      </c>
      <c r="I32" s="25" t="s">
        <v>76</v>
      </c>
      <c r="J32" s="63">
        <v>276</v>
      </c>
      <c r="K32" s="92" t="s">
        <v>345</v>
      </c>
      <c r="L32" s="193"/>
    </row>
    <row r="33" spans="1:12" ht="120.75" thickBot="1" x14ac:dyDescent="0.3">
      <c r="A33" s="22" t="s">
        <v>77</v>
      </c>
      <c r="B33" s="23" t="s">
        <v>78</v>
      </c>
      <c r="C33" s="24">
        <v>2104810.39</v>
      </c>
      <c r="D33" s="24">
        <v>2215883.89</v>
      </c>
      <c r="E33" s="24">
        <v>2182409.5699999998</v>
      </c>
      <c r="F33" s="63">
        <f t="shared" si="0"/>
        <v>98.489346840280504</v>
      </c>
      <c r="G33" s="26" t="s">
        <v>79</v>
      </c>
      <c r="H33" s="27" t="s">
        <v>12</v>
      </c>
      <c r="I33" s="25" t="s">
        <v>80</v>
      </c>
      <c r="J33" s="63">
        <v>652</v>
      </c>
      <c r="K33" s="91" t="s">
        <v>346</v>
      </c>
      <c r="L33" s="193"/>
    </row>
    <row r="34" spans="1:12" ht="105.75" thickBot="1" x14ac:dyDescent="0.3">
      <c r="A34" s="22" t="s">
        <v>81</v>
      </c>
      <c r="B34" s="23" t="s">
        <v>82</v>
      </c>
      <c r="C34" s="24">
        <v>1121716.2</v>
      </c>
      <c r="D34" s="24">
        <v>1130214.2</v>
      </c>
      <c r="E34" s="24">
        <v>1107167.3600000001</v>
      </c>
      <c r="F34" s="63">
        <f t="shared" si="0"/>
        <v>97.960843174683191</v>
      </c>
      <c r="G34" s="26" t="s">
        <v>79</v>
      </c>
      <c r="H34" s="27" t="s">
        <v>12</v>
      </c>
      <c r="I34" s="25" t="s">
        <v>83</v>
      </c>
      <c r="J34" s="63">
        <v>506</v>
      </c>
      <c r="K34" s="91" t="s">
        <v>347</v>
      </c>
      <c r="L34" s="193"/>
    </row>
    <row r="35" spans="1:12" ht="30.75" thickBot="1" x14ac:dyDescent="0.3">
      <c r="A35" s="16" t="s">
        <v>84</v>
      </c>
      <c r="B35" s="17" t="s">
        <v>85</v>
      </c>
      <c r="C35" s="18">
        <f>C36+C39</f>
        <v>48100</v>
      </c>
      <c r="D35" s="18">
        <f>D36+D39</f>
        <v>33672.67</v>
      </c>
      <c r="E35" s="18">
        <f>E36+E39</f>
        <v>33610</v>
      </c>
      <c r="F35" s="60">
        <f>E35*100/D35</f>
        <v>99.813884672644022</v>
      </c>
      <c r="G35" s="20" t="s">
        <v>267</v>
      </c>
      <c r="H35" s="21" t="s">
        <v>21</v>
      </c>
      <c r="I35" s="60">
        <v>5</v>
      </c>
      <c r="J35" s="60">
        <v>1.6</v>
      </c>
      <c r="K35" s="87" t="s">
        <v>311</v>
      </c>
    </row>
    <row r="36" spans="1:12" ht="30" x14ac:dyDescent="0.25">
      <c r="A36" s="22" t="s">
        <v>86</v>
      </c>
      <c r="B36" s="23" t="s">
        <v>87</v>
      </c>
      <c r="C36" s="28">
        <f>SUM(C37:C38)+23700</f>
        <v>23700</v>
      </c>
      <c r="D36" s="28">
        <f>SUM(D37:D38)+24210</f>
        <v>24210</v>
      </c>
      <c r="E36" s="28">
        <f>SUM(E37:E38)+24210</f>
        <v>24210</v>
      </c>
      <c r="F36" s="63">
        <f>E36*100/D36</f>
        <v>100</v>
      </c>
      <c r="G36" s="26" t="s">
        <v>88</v>
      </c>
      <c r="H36" s="27" t="s">
        <v>12</v>
      </c>
      <c r="I36" s="25" t="s">
        <v>89</v>
      </c>
      <c r="J36" s="63">
        <v>2</v>
      </c>
      <c r="K36" s="91"/>
    </row>
    <row r="37" spans="1:12" x14ac:dyDescent="0.25">
      <c r="A37" s="29"/>
      <c r="B37" s="30"/>
      <c r="C37" s="31">
        <v>0</v>
      </c>
      <c r="D37" s="31">
        <v>0</v>
      </c>
      <c r="E37" s="31">
        <v>0</v>
      </c>
      <c r="F37" s="66"/>
      <c r="G37" s="33" t="s">
        <v>90</v>
      </c>
      <c r="H37" s="34" t="s">
        <v>12</v>
      </c>
      <c r="I37" s="32" t="s">
        <v>91</v>
      </c>
      <c r="J37" s="66">
        <v>5</v>
      </c>
      <c r="K37" s="93"/>
    </row>
    <row r="38" spans="1:12" ht="60.75" thickBot="1" x14ac:dyDescent="0.3">
      <c r="A38" s="29"/>
      <c r="B38" s="30"/>
      <c r="C38" s="31">
        <v>0</v>
      </c>
      <c r="D38" s="31">
        <v>0</v>
      </c>
      <c r="E38" s="31">
        <v>0</v>
      </c>
      <c r="F38" s="66"/>
      <c r="G38" s="33" t="s">
        <v>92</v>
      </c>
      <c r="H38" s="34" t="s">
        <v>12</v>
      </c>
      <c r="I38" s="32" t="s">
        <v>93</v>
      </c>
      <c r="J38" s="66">
        <v>707</v>
      </c>
      <c r="K38" s="170" t="s">
        <v>321</v>
      </c>
    </row>
    <row r="39" spans="1:12" ht="45" x14ac:dyDescent="0.25">
      <c r="A39" s="22" t="s">
        <v>94</v>
      </c>
      <c r="B39" s="23" t="s">
        <v>95</v>
      </c>
      <c r="C39" s="28">
        <f>SUM(C40:C40)+24400</f>
        <v>24400</v>
      </c>
      <c r="D39" s="28">
        <f>SUM(D40:D40)+9462.67</f>
        <v>9462.67</v>
      </c>
      <c r="E39" s="28">
        <f>SUM(E40:E40)+9400</f>
        <v>9400</v>
      </c>
      <c r="F39" s="63">
        <f>E39*100/D39</f>
        <v>99.337713351517067</v>
      </c>
      <c r="G39" s="26" t="s">
        <v>96</v>
      </c>
      <c r="H39" s="27" t="s">
        <v>12</v>
      </c>
      <c r="I39" s="25" t="s">
        <v>97</v>
      </c>
      <c r="J39" s="63">
        <v>0</v>
      </c>
      <c r="K39" s="91" t="s">
        <v>322</v>
      </c>
    </row>
    <row r="40" spans="1:12" ht="57" customHeight="1" thickBot="1" x14ac:dyDescent="0.3">
      <c r="A40" s="149"/>
      <c r="B40" s="150"/>
      <c r="C40" s="151">
        <v>0</v>
      </c>
      <c r="D40" s="151">
        <v>0</v>
      </c>
      <c r="E40" s="151">
        <v>0</v>
      </c>
      <c r="F40" s="158"/>
      <c r="G40" s="152" t="s">
        <v>98</v>
      </c>
      <c r="H40" s="153" t="s">
        <v>12</v>
      </c>
      <c r="I40" s="154" t="s">
        <v>91</v>
      </c>
      <c r="J40" s="158">
        <v>6</v>
      </c>
      <c r="K40" s="171" t="s">
        <v>353</v>
      </c>
      <c r="L40" s="1" t="s">
        <v>352</v>
      </c>
    </row>
    <row r="41" spans="1:12" ht="30.75" thickBot="1" x14ac:dyDescent="0.3">
      <c r="A41" s="162" t="s">
        <v>99</v>
      </c>
      <c r="B41" s="163" t="s">
        <v>100</v>
      </c>
      <c r="C41" s="164">
        <f>C42+C50+C53+C54+C55+C57+C58+C59+C60</f>
        <v>4154446.26</v>
      </c>
      <c r="D41" s="164">
        <f>D42+D50+D53+D54+D55+D57+D58+D59+D60</f>
        <v>3167431.6900000004</v>
      </c>
      <c r="E41" s="164">
        <f>E42+E50+E53+E54+E55+E57+E58+E59+E60</f>
        <v>2582199.9900000002</v>
      </c>
      <c r="F41" s="165">
        <f>E41*100/D41</f>
        <v>81.523462625961159</v>
      </c>
      <c r="G41" s="166" t="s">
        <v>268</v>
      </c>
      <c r="H41" s="167" t="s">
        <v>21</v>
      </c>
      <c r="I41" s="165">
        <v>77.5</v>
      </c>
      <c r="J41" s="168">
        <v>77.599999999999994</v>
      </c>
      <c r="K41" s="169"/>
    </row>
    <row r="42" spans="1:12" ht="60" x14ac:dyDescent="0.25">
      <c r="A42" s="147" t="s">
        <v>101</v>
      </c>
      <c r="B42" s="142" t="s">
        <v>102</v>
      </c>
      <c r="C42" s="155">
        <f>SUM(C43:C49)+1168951.26</f>
        <v>1168951.26</v>
      </c>
      <c r="D42" s="155">
        <f>SUM(D43:D49)+1105552.26</f>
        <v>1105552.26</v>
      </c>
      <c r="E42" s="155">
        <f>SUM(E43:E49)+936675.48</f>
        <v>936675.48</v>
      </c>
      <c r="F42" s="65">
        <f>E42*100/D42</f>
        <v>84.72466783252743</v>
      </c>
      <c r="G42" s="144" t="s">
        <v>103</v>
      </c>
      <c r="H42" s="145" t="s">
        <v>12</v>
      </c>
      <c r="I42" s="146" t="s">
        <v>104</v>
      </c>
      <c r="J42" s="161">
        <v>311</v>
      </c>
      <c r="K42" s="172" t="s">
        <v>303</v>
      </c>
    </row>
    <row r="43" spans="1:12" ht="90" x14ac:dyDescent="0.25">
      <c r="A43" s="29"/>
      <c r="B43" s="30"/>
      <c r="C43" s="31">
        <v>0</v>
      </c>
      <c r="D43" s="31">
        <v>0</v>
      </c>
      <c r="E43" s="31">
        <v>0</v>
      </c>
      <c r="F43" s="66"/>
      <c r="G43" s="33" t="s">
        <v>275</v>
      </c>
      <c r="H43" s="34" t="s">
        <v>12</v>
      </c>
      <c r="I43" s="32" t="s">
        <v>105</v>
      </c>
      <c r="J43" s="66" t="s">
        <v>310</v>
      </c>
      <c r="K43" s="170" t="s">
        <v>293</v>
      </c>
    </row>
    <row r="44" spans="1:12" ht="75" x14ac:dyDescent="0.25">
      <c r="A44" s="29"/>
      <c r="B44" s="30"/>
      <c r="C44" s="31">
        <v>0</v>
      </c>
      <c r="D44" s="31">
        <v>0</v>
      </c>
      <c r="E44" s="31">
        <v>0</v>
      </c>
      <c r="F44" s="66"/>
      <c r="G44" s="33" t="s">
        <v>106</v>
      </c>
      <c r="H44" s="34" t="s">
        <v>12</v>
      </c>
      <c r="I44" s="32" t="s">
        <v>107</v>
      </c>
      <c r="J44" s="86" t="s">
        <v>312</v>
      </c>
      <c r="K44" s="170" t="s">
        <v>294</v>
      </c>
    </row>
    <row r="45" spans="1:12" ht="30" x14ac:dyDescent="0.25">
      <c r="A45" s="29"/>
      <c r="B45" s="30"/>
      <c r="C45" s="31">
        <v>0</v>
      </c>
      <c r="D45" s="31">
        <v>0</v>
      </c>
      <c r="E45" s="31">
        <v>0</v>
      </c>
      <c r="F45" s="66"/>
      <c r="G45" s="33" t="s">
        <v>108</v>
      </c>
      <c r="H45" s="34" t="s">
        <v>21</v>
      </c>
      <c r="I45" s="32" t="s">
        <v>22</v>
      </c>
      <c r="J45" s="66">
        <v>100</v>
      </c>
      <c r="K45" s="170"/>
    </row>
    <row r="46" spans="1:12" ht="45" x14ac:dyDescent="0.25">
      <c r="A46" s="29"/>
      <c r="B46" s="30"/>
      <c r="C46" s="31">
        <v>0</v>
      </c>
      <c r="D46" s="31">
        <v>0</v>
      </c>
      <c r="E46" s="31">
        <v>0</v>
      </c>
      <c r="F46" s="66"/>
      <c r="G46" s="33" t="s">
        <v>109</v>
      </c>
      <c r="H46" s="34" t="s">
        <v>21</v>
      </c>
      <c r="I46" s="32" t="s">
        <v>22</v>
      </c>
      <c r="J46" s="66">
        <v>100</v>
      </c>
      <c r="K46" s="170"/>
    </row>
    <row r="47" spans="1:12" ht="30" x14ac:dyDescent="0.25">
      <c r="A47" s="29"/>
      <c r="B47" s="30"/>
      <c r="C47" s="31">
        <v>0</v>
      </c>
      <c r="D47" s="31">
        <v>0</v>
      </c>
      <c r="E47" s="31">
        <v>0</v>
      </c>
      <c r="F47" s="66"/>
      <c r="G47" s="33" t="s">
        <v>110</v>
      </c>
      <c r="H47" s="34" t="s">
        <v>21</v>
      </c>
      <c r="I47" s="32" t="s">
        <v>22</v>
      </c>
      <c r="J47" s="66">
        <v>100</v>
      </c>
      <c r="K47" s="170"/>
    </row>
    <row r="48" spans="1:12" ht="90" x14ac:dyDescent="0.25">
      <c r="A48" s="29"/>
      <c r="B48" s="30"/>
      <c r="C48" s="31">
        <v>0</v>
      </c>
      <c r="D48" s="31">
        <v>0</v>
      </c>
      <c r="E48" s="31">
        <v>0</v>
      </c>
      <c r="F48" s="66"/>
      <c r="G48" s="33" t="s">
        <v>111</v>
      </c>
      <c r="H48" s="34" t="s">
        <v>21</v>
      </c>
      <c r="I48" s="32" t="s">
        <v>112</v>
      </c>
      <c r="J48" s="86">
        <v>0.25</v>
      </c>
      <c r="K48" s="170" t="s">
        <v>307</v>
      </c>
    </row>
    <row r="49" spans="1:12" ht="60.75" thickBot="1" x14ac:dyDescent="0.3">
      <c r="A49" s="149"/>
      <c r="B49" s="150"/>
      <c r="C49" s="151">
        <v>0</v>
      </c>
      <c r="D49" s="151">
        <v>0</v>
      </c>
      <c r="E49" s="151">
        <v>0</v>
      </c>
      <c r="F49" s="158"/>
      <c r="G49" s="152" t="s">
        <v>113</v>
      </c>
      <c r="H49" s="153" t="s">
        <v>21</v>
      </c>
      <c r="I49" s="154" t="s">
        <v>114</v>
      </c>
      <c r="J49" s="183">
        <v>40.479999999999997</v>
      </c>
      <c r="K49" s="171" t="s">
        <v>354</v>
      </c>
      <c r="L49" s="194"/>
    </row>
    <row r="50" spans="1:12" ht="30" x14ac:dyDescent="0.25">
      <c r="A50" s="116" t="s">
        <v>115</v>
      </c>
      <c r="B50" s="117" t="s">
        <v>116</v>
      </c>
      <c r="C50" s="118">
        <f>SUM(C51:C52)+202263</f>
        <v>202263</v>
      </c>
      <c r="D50" s="118">
        <f>SUM(D51:D52)+215626.53</f>
        <v>215626.53</v>
      </c>
      <c r="E50" s="118">
        <f>SUM(E51:E52)+215557.53</f>
        <v>215557.53</v>
      </c>
      <c r="F50" s="119">
        <f>E50*100/D50</f>
        <v>99.968000227059264</v>
      </c>
      <c r="G50" s="120" t="s">
        <v>117</v>
      </c>
      <c r="H50" s="121" t="s">
        <v>12</v>
      </c>
      <c r="I50" s="122" t="s">
        <v>56</v>
      </c>
      <c r="J50" s="119">
        <v>21</v>
      </c>
      <c r="K50" s="173" t="s">
        <v>292</v>
      </c>
    </row>
    <row r="51" spans="1:12" x14ac:dyDescent="0.25">
      <c r="A51" s="124"/>
      <c r="B51" s="30"/>
      <c r="C51" s="31">
        <v>0</v>
      </c>
      <c r="D51" s="31">
        <v>0</v>
      </c>
      <c r="E51" s="31">
        <v>0</v>
      </c>
      <c r="F51" s="66"/>
      <c r="G51" s="33" t="s">
        <v>118</v>
      </c>
      <c r="H51" s="34" t="s">
        <v>12</v>
      </c>
      <c r="I51" s="32" t="s">
        <v>119</v>
      </c>
      <c r="J51" s="66">
        <v>13</v>
      </c>
      <c r="K51" s="125"/>
    </row>
    <row r="52" spans="1:12" ht="15.75" thickBot="1" x14ac:dyDescent="0.3">
      <c r="A52" s="126"/>
      <c r="B52" s="127"/>
      <c r="C52" s="128">
        <v>0</v>
      </c>
      <c r="D52" s="128">
        <v>0</v>
      </c>
      <c r="E52" s="128">
        <v>0</v>
      </c>
      <c r="F52" s="132"/>
      <c r="G52" s="130" t="s">
        <v>120</v>
      </c>
      <c r="H52" s="131" t="s">
        <v>12</v>
      </c>
      <c r="I52" s="129" t="s">
        <v>89</v>
      </c>
      <c r="J52" s="132">
        <v>2</v>
      </c>
      <c r="K52" s="160"/>
    </row>
    <row r="53" spans="1:12" ht="30.75" thickBot="1" x14ac:dyDescent="0.3">
      <c r="A53" s="101" t="s">
        <v>121</v>
      </c>
      <c r="B53" s="102" t="s">
        <v>122</v>
      </c>
      <c r="C53" s="103">
        <v>57049</v>
      </c>
      <c r="D53" s="103">
        <v>59738</v>
      </c>
      <c r="E53" s="103">
        <v>59738</v>
      </c>
      <c r="F53" s="104">
        <f>E53*100/D53</f>
        <v>100</v>
      </c>
      <c r="G53" s="105" t="s">
        <v>123</v>
      </c>
      <c r="H53" s="106" t="s">
        <v>12</v>
      </c>
      <c r="I53" s="107" t="s">
        <v>124</v>
      </c>
      <c r="J53" s="104">
        <v>1</v>
      </c>
      <c r="K53" s="174" t="s">
        <v>292</v>
      </c>
    </row>
    <row r="54" spans="1:12" ht="30.75" thickBot="1" x14ac:dyDescent="0.3">
      <c r="A54" s="108" t="s">
        <v>125</v>
      </c>
      <c r="B54" s="109" t="s">
        <v>126</v>
      </c>
      <c r="C54" s="110">
        <v>6000</v>
      </c>
      <c r="D54" s="110">
        <v>6000</v>
      </c>
      <c r="E54" s="110">
        <v>5966.82</v>
      </c>
      <c r="F54" s="111">
        <f t="shared" ref="F54:F60" si="1">E54*100/D54</f>
        <v>99.447000000000003</v>
      </c>
      <c r="G54" s="112" t="s">
        <v>127</v>
      </c>
      <c r="H54" s="113" t="s">
        <v>12</v>
      </c>
      <c r="I54" s="114" t="s">
        <v>97</v>
      </c>
      <c r="J54" s="111">
        <v>4</v>
      </c>
      <c r="K54" s="175" t="s">
        <v>295</v>
      </c>
    </row>
    <row r="55" spans="1:12" ht="30" x14ac:dyDescent="0.25">
      <c r="A55" s="147" t="s">
        <v>129</v>
      </c>
      <c r="B55" s="142" t="s">
        <v>130</v>
      </c>
      <c r="C55" s="155">
        <f>SUM(C56:C56)+25400</f>
        <v>25400</v>
      </c>
      <c r="D55" s="155">
        <f>SUM(D56:D56)+33127.33</f>
        <v>33127.33</v>
      </c>
      <c r="E55" s="155">
        <f>SUM(E56:E56)+33127.33</f>
        <v>33127.33</v>
      </c>
      <c r="F55" s="159">
        <f t="shared" si="1"/>
        <v>100</v>
      </c>
      <c r="G55" s="144" t="s">
        <v>131</v>
      </c>
      <c r="H55" s="145" t="s">
        <v>12</v>
      </c>
      <c r="I55" s="146" t="s">
        <v>91</v>
      </c>
      <c r="J55" s="65">
        <v>5</v>
      </c>
      <c r="K55" s="176" t="s">
        <v>292</v>
      </c>
    </row>
    <row r="56" spans="1:12" ht="45.75" thickBot="1" x14ac:dyDescent="0.3">
      <c r="A56" s="29"/>
      <c r="B56" s="30"/>
      <c r="C56" s="31">
        <v>0</v>
      </c>
      <c r="D56" s="31">
        <v>0</v>
      </c>
      <c r="E56" s="31">
        <v>0</v>
      </c>
      <c r="F56" s="65"/>
      <c r="G56" s="33" t="s">
        <v>274</v>
      </c>
      <c r="H56" s="34" t="s">
        <v>12</v>
      </c>
      <c r="I56" s="32" t="s">
        <v>132</v>
      </c>
      <c r="J56" s="66">
        <v>37</v>
      </c>
      <c r="K56" s="170" t="s">
        <v>313</v>
      </c>
    </row>
    <row r="57" spans="1:12" ht="30.75" thickBot="1" x14ac:dyDescent="0.3">
      <c r="A57" s="22" t="s">
        <v>133</v>
      </c>
      <c r="B57" s="23" t="s">
        <v>134</v>
      </c>
      <c r="C57" s="24">
        <v>49500</v>
      </c>
      <c r="D57" s="24">
        <v>48300</v>
      </c>
      <c r="E57" s="24">
        <v>48300</v>
      </c>
      <c r="F57" s="63">
        <f t="shared" si="1"/>
        <v>100</v>
      </c>
      <c r="G57" s="26" t="s">
        <v>135</v>
      </c>
      <c r="H57" s="27" t="s">
        <v>12</v>
      </c>
      <c r="I57" s="25" t="s">
        <v>136</v>
      </c>
      <c r="J57" s="63">
        <v>325</v>
      </c>
      <c r="K57" s="177" t="s">
        <v>296</v>
      </c>
    </row>
    <row r="58" spans="1:12" ht="225.75" thickBot="1" x14ac:dyDescent="0.3">
      <c r="A58" s="222" t="s">
        <v>137</v>
      </c>
      <c r="B58" s="223" t="s">
        <v>138</v>
      </c>
      <c r="C58" s="224">
        <v>2247510</v>
      </c>
      <c r="D58" s="224">
        <v>1371729.23</v>
      </c>
      <c r="E58" s="224">
        <v>1085011.8400000001</v>
      </c>
      <c r="F58" s="225">
        <f t="shared" si="1"/>
        <v>79.098105972415567</v>
      </c>
      <c r="G58" s="226" t="s">
        <v>139</v>
      </c>
      <c r="H58" s="227" t="s">
        <v>12</v>
      </c>
      <c r="I58" s="228" t="s">
        <v>140</v>
      </c>
      <c r="J58" s="229">
        <v>6</v>
      </c>
      <c r="K58" s="230" t="s">
        <v>355</v>
      </c>
      <c r="L58" s="195"/>
    </row>
    <row r="59" spans="1:12" ht="60.75" thickBot="1" x14ac:dyDescent="0.3">
      <c r="A59" s="94" t="s">
        <v>141</v>
      </c>
      <c r="B59" s="95" t="s">
        <v>142</v>
      </c>
      <c r="C59" s="96">
        <v>265873</v>
      </c>
      <c r="D59" s="96">
        <v>131947.18</v>
      </c>
      <c r="E59" s="96">
        <v>86195.41</v>
      </c>
      <c r="F59" s="67">
        <f t="shared" si="1"/>
        <v>65.325693205417508</v>
      </c>
      <c r="G59" s="97" t="s">
        <v>143</v>
      </c>
      <c r="H59" s="98" t="s">
        <v>21</v>
      </c>
      <c r="I59" s="99" t="s">
        <v>144</v>
      </c>
      <c r="J59" s="67">
        <v>16</v>
      </c>
      <c r="K59" s="178" t="s">
        <v>309</v>
      </c>
    </row>
    <row r="60" spans="1:12" ht="60.75" thickBot="1" x14ac:dyDescent="0.3">
      <c r="A60" s="108" t="s">
        <v>145</v>
      </c>
      <c r="B60" s="109" t="s">
        <v>146</v>
      </c>
      <c r="C60" s="110">
        <v>131900</v>
      </c>
      <c r="D60" s="110">
        <v>195411.16</v>
      </c>
      <c r="E60" s="110">
        <v>111627.58</v>
      </c>
      <c r="F60" s="111">
        <f t="shared" si="1"/>
        <v>57.124465153372</v>
      </c>
      <c r="G60" s="112" t="s">
        <v>143</v>
      </c>
      <c r="H60" s="113" t="s">
        <v>21</v>
      </c>
      <c r="I60" s="114" t="s">
        <v>112</v>
      </c>
      <c r="J60" s="111">
        <v>23</v>
      </c>
      <c r="K60" s="190" t="s">
        <v>356</v>
      </c>
      <c r="L60" s="194"/>
    </row>
    <row r="61" spans="1:12" ht="45.75" thickBot="1" x14ac:dyDescent="0.3">
      <c r="A61" s="134" t="s">
        <v>147</v>
      </c>
      <c r="B61" s="135" t="s">
        <v>148</v>
      </c>
      <c r="C61" s="136">
        <f>C62+C63+C66+C68+C69+C70+C71+C72+C73+C74</f>
        <v>3093200</v>
      </c>
      <c r="D61" s="136">
        <f>D62+D63+D66+D68+D69+D70+D71+D72+D73+D74</f>
        <v>2567477.2799999998</v>
      </c>
      <c r="E61" s="136">
        <f>E62+E63+E66+E68+E69+E70+E71+E72+E73+E74</f>
        <v>2179475.6700000004</v>
      </c>
      <c r="F61" s="139">
        <f>E61*100/D61</f>
        <v>84.887826933370192</v>
      </c>
      <c r="G61" s="137" t="s">
        <v>269</v>
      </c>
      <c r="H61" s="138" t="s">
        <v>12</v>
      </c>
      <c r="I61" s="139">
        <v>22</v>
      </c>
      <c r="J61" s="139">
        <v>22</v>
      </c>
      <c r="K61" s="141" t="s">
        <v>320</v>
      </c>
    </row>
    <row r="62" spans="1:12" ht="45.75" thickBot="1" x14ac:dyDescent="0.3">
      <c r="A62" s="108" t="s">
        <v>149</v>
      </c>
      <c r="B62" s="109" t="s">
        <v>150</v>
      </c>
      <c r="C62" s="110">
        <v>370000</v>
      </c>
      <c r="D62" s="110">
        <v>491876</v>
      </c>
      <c r="E62" s="110">
        <v>491875.63</v>
      </c>
      <c r="F62" s="111">
        <f>E62*100/D62</f>
        <v>99.999924777789531</v>
      </c>
      <c r="G62" s="112" t="s">
        <v>143</v>
      </c>
      <c r="H62" s="113" t="s">
        <v>21</v>
      </c>
      <c r="I62" s="114" t="s">
        <v>22</v>
      </c>
      <c r="J62" s="111">
        <v>100</v>
      </c>
      <c r="K62" s="175" t="s">
        <v>292</v>
      </c>
    </row>
    <row r="63" spans="1:12" ht="45" x14ac:dyDescent="0.25">
      <c r="A63" s="147" t="s">
        <v>151</v>
      </c>
      <c r="B63" s="142" t="s">
        <v>152</v>
      </c>
      <c r="C63" s="155">
        <f>SUM(C64:C65)+135000</f>
        <v>135000</v>
      </c>
      <c r="D63" s="155">
        <f>SUM(D64:D65)+135000</f>
        <v>135000</v>
      </c>
      <c r="E63" s="155">
        <f>SUM(E64:E65)+135000</f>
        <v>135000</v>
      </c>
      <c r="F63" s="104">
        <f t="shared" ref="F63:F73" si="2">E63*100/D63</f>
        <v>100</v>
      </c>
      <c r="G63" s="144" t="s">
        <v>153</v>
      </c>
      <c r="H63" s="145" t="s">
        <v>12</v>
      </c>
      <c r="I63" s="146" t="s">
        <v>132</v>
      </c>
      <c r="J63" s="65">
        <v>19</v>
      </c>
      <c r="K63" s="179" t="s">
        <v>305</v>
      </c>
    </row>
    <row r="64" spans="1:12" ht="45" x14ac:dyDescent="0.25">
      <c r="A64" s="29"/>
      <c r="B64" s="30"/>
      <c r="C64" s="31">
        <v>0</v>
      </c>
      <c r="D64" s="31">
        <v>0</v>
      </c>
      <c r="E64" s="56">
        <v>0</v>
      </c>
      <c r="F64" s="68"/>
      <c r="G64" s="57" t="s">
        <v>154</v>
      </c>
      <c r="H64" s="34" t="s">
        <v>21</v>
      </c>
      <c r="I64" s="32" t="s">
        <v>155</v>
      </c>
      <c r="J64" s="32">
        <v>46.7</v>
      </c>
      <c r="K64" s="196" t="s">
        <v>357</v>
      </c>
      <c r="L64" s="195"/>
    </row>
    <row r="65" spans="1:12" ht="30.75" thickBot="1" x14ac:dyDescent="0.3">
      <c r="A65" s="149"/>
      <c r="B65" s="150"/>
      <c r="C65" s="151">
        <v>0</v>
      </c>
      <c r="D65" s="151">
        <v>0</v>
      </c>
      <c r="E65" s="151">
        <v>0</v>
      </c>
      <c r="F65" s="104"/>
      <c r="G65" s="152" t="s">
        <v>156</v>
      </c>
      <c r="H65" s="153" t="s">
        <v>12</v>
      </c>
      <c r="I65" s="154" t="s">
        <v>157</v>
      </c>
      <c r="J65" s="154">
        <v>57.97</v>
      </c>
      <c r="K65" s="171" t="s">
        <v>292</v>
      </c>
    </row>
    <row r="66" spans="1:12" ht="60" x14ac:dyDescent="0.25">
      <c r="A66" s="116" t="s">
        <v>158</v>
      </c>
      <c r="B66" s="117" t="s">
        <v>159</v>
      </c>
      <c r="C66" s="118">
        <f>SUM(C67:C67)+807000</f>
        <v>807000</v>
      </c>
      <c r="D66" s="118">
        <f>SUM(D67:D67)+649089</f>
        <v>649089</v>
      </c>
      <c r="E66" s="118">
        <f>SUM(E67:E67)+576705.14</f>
        <v>576705.14</v>
      </c>
      <c r="F66" s="156">
        <f t="shared" si="2"/>
        <v>88.848392131125323</v>
      </c>
      <c r="G66" s="120" t="s">
        <v>160</v>
      </c>
      <c r="H66" s="121" t="s">
        <v>12</v>
      </c>
      <c r="I66" s="122" t="s">
        <v>132</v>
      </c>
      <c r="J66" s="119">
        <v>28</v>
      </c>
      <c r="K66" s="173" t="s">
        <v>298</v>
      </c>
    </row>
    <row r="67" spans="1:12" ht="15.75" thickBot="1" x14ac:dyDescent="0.3">
      <c r="A67" s="126"/>
      <c r="B67" s="127"/>
      <c r="C67" s="128">
        <v>0</v>
      </c>
      <c r="D67" s="128">
        <v>0</v>
      </c>
      <c r="E67" s="128">
        <v>0</v>
      </c>
      <c r="F67" s="157"/>
      <c r="G67" s="130" t="s">
        <v>162</v>
      </c>
      <c r="H67" s="131" t="s">
        <v>12</v>
      </c>
      <c r="I67" s="129" t="s">
        <v>89</v>
      </c>
      <c r="J67" s="132">
        <v>4</v>
      </c>
      <c r="K67" s="180" t="s">
        <v>297</v>
      </c>
    </row>
    <row r="68" spans="1:12" ht="45.75" thickBot="1" x14ac:dyDescent="0.3">
      <c r="A68" s="101" t="s">
        <v>163</v>
      </c>
      <c r="B68" s="102" t="s">
        <v>164</v>
      </c>
      <c r="C68" s="103">
        <v>1200</v>
      </c>
      <c r="D68" s="103">
        <v>1000</v>
      </c>
      <c r="E68" s="103">
        <v>990</v>
      </c>
      <c r="F68" s="104">
        <f t="shared" si="2"/>
        <v>99</v>
      </c>
      <c r="G68" s="105" t="s">
        <v>165</v>
      </c>
      <c r="H68" s="106" t="s">
        <v>12</v>
      </c>
      <c r="I68" s="107" t="s">
        <v>124</v>
      </c>
      <c r="J68" s="104">
        <v>1</v>
      </c>
      <c r="K68" s="181" t="s">
        <v>308</v>
      </c>
    </row>
    <row r="69" spans="1:12" ht="30.75" thickBot="1" x14ac:dyDescent="0.3">
      <c r="A69" s="108" t="s">
        <v>166</v>
      </c>
      <c r="B69" s="109" t="s">
        <v>167</v>
      </c>
      <c r="C69" s="110">
        <v>10000</v>
      </c>
      <c r="D69" s="110">
        <v>10000</v>
      </c>
      <c r="E69" s="110">
        <v>9994.6</v>
      </c>
      <c r="F69" s="111">
        <f t="shared" si="2"/>
        <v>99.945999999999998</v>
      </c>
      <c r="G69" s="112" t="s">
        <v>168</v>
      </c>
      <c r="H69" s="113" t="s">
        <v>12</v>
      </c>
      <c r="I69" s="114" t="s">
        <v>124</v>
      </c>
      <c r="J69" s="111">
        <v>1</v>
      </c>
      <c r="K69" s="175" t="s">
        <v>304</v>
      </c>
    </row>
    <row r="70" spans="1:12" ht="75.75" thickBot="1" x14ac:dyDescent="0.3">
      <c r="A70" s="231" t="s">
        <v>169</v>
      </c>
      <c r="B70" s="232" t="s">
        <v>170</v>
      </c>
      <c r="C70" s="233">
        <v>660000</v>
      </c>
      <c r="D70" s="233">
        <v>871255</v>
      </c>
      <c r="E70" s="233">
        <v>726732.69</v>
      </c>
      <c r="F70" s="234">
        <f t="shared" si="2"/>
        <v>83.412168653264544</v>
      </c>
      <c r="G70" s="235" t="s">
        <v>143</v>
      </c>
      <c r="H70" s="236" t="s">
        <v>21</v>
      </c>
      <c r="I70" s="237" t="s">
        <v>22</v>
      </c>
      <c r="J70" s="234">
        <v>87</v>
      </c>
      <c r="K70" s="238" t="s">
        <v>358</v>
      </c>
      <c r="L70" s="195"/>
    </row>
    <row r="71" spans="1:12" ht="30.75" thickBot="1" x14ac:dyDescent="0.3">
      <c r="A71" s="108" t="s">
        <v>171</v>
      </c>
      <c r="B71" s="109" t="s">
        <v>172</v>
      </c>
      <c r="C71" s="110">
        <v>0</v>
      </c>
      <c r="D71" s="110">
        <v>9257.2800000000007</v>
      </c>
      <c r="E71" s="110">
        <v>7081.61</v>
      </c>
      <c r="F71" s="111">
        <f t="shared" si="2"/>
        <v>76.497740156935947</v>
      </c>
      <c r="G71" s="112" t="s">
        <v>143</v>
      </c>
      <c r="H71" s="113" t="s">
        <v>21</v>
      </c>
      <c r="I71" s="114" t="s">
        <v>173</v>
      </c>
      <c r="J71" s="111">
        <v>35</v>
      </c>
      <c r="K71" s="189" t="s">
        <v>323</v>
      </c>
    </row>
    <row r="72" spans="1:12" ht="90.75" thickBot="1" x14ac:dyDescent="0.3">
      <c r="A72" s="231" t="s">
        <v>174</v>
      </c>
      <c r="B72" s="232" t="s">
        <v>175</v>
      </c>
      <c r="C72" s="233">
        <v>590000</v>
      </c>
      <c r="D72" s="233">
        <v>156550</v>
      </c>
      <c r="E72" s="233">
        <v>77916.070000000007</v>
      </c>
      <c r="F72" s="234">
        <f t="shared" si="2"/>
        <v>49.770725007984673</v>
      </c>
      <c r="G72" s="235" t="s">
        <v>143</v>
      </c>
      <c r="H72" s="236" t="s">
        <v>21</v>
      </c>
      <c r="I72" s="237" t="s">
        <v>161</v>
      </c>
      <c r="J72" s="239">
        <v>3</v>
      </c>
      <c r="K72" s="240" t="s">
        <v>359</v>
      </c>
    </row>
    <row r="73" spans="1:12" ht="60.75" thickBot="1" x14ac:dyDescent="0.3">
      <c r="A73" s="241" t="s">
        <v>176</v>
      </c>
      <c r="B73" s="242" t="s">
        <v>177</v>
      </c>
      <c r="C73" s="243">
        <v>500000</v>
      </c>
      <c r="D73" s="243">
        <v>243450</v>
      </c>
      <c r="E73" s="243">
        <v>153179.93</v>
      </c>
      <c r="F73" s="244">
        <f t="shared" si="2"/>
        <v>62.920488806736493</v>
      </c>
      <c r="G73" s="245" t="s">
        <v>143</v>
      </c>
      <c r="H73" s="246" t="s">
        <v>21</v>
      </c>
      <c r="I73" s="247" t="s">
        <v>161</v>
      </c>
      <c r="J73" s="248">
        <v>3</v>
      </c>
      <c r="K73" s="249" t="s">
        <v>360</v>
      </c>
    </row>
    <row r="74" spans="1:12" ht="60.75" thickBot="1" x14ac:dyDescent="0.3">
      <c r="A74" s="214" t="s">
        <v>178</v>
      </c>
      <c r="B74" s="215" t="s">
        <v>179</v>
      </c>
      <c r="C74" s="216">
        <v>20000</v>
      </c>
      <c r="D74" s="216">
        <v>0</v>
      </c>
      <c r="E74" s="216">
        <v>0</v>
      </c>
      <c r="F74" s="217">
        <v>0</v>
      </c>
      <c r="G74" s="218" t="s">
        <v>143</v>
      </c>
      <c r="H74" s="219" t="s">
        <v>21</v>
      </c>
      <c r="I74" s="220" t="s">
        <v>23</v>
      </c>
      <c r="J74" s="217">
        <v>0</v>
      </c>
      <c r="K74" s="221" t="s">
        <v>325</v>
      </c>
    </row>
    <row r="75" spans="1:12" ht="30.75" thickBot="1" x14ac:dyDescent="0.3">
      <c r="A75" s="9" t="s">
        <v>180</v>
      </c>
      <c r="B75" s="10" t="s">
        <v>181</v>
      </c>
      <c r="C75" s="11">
        <f>C76+C85</f>
        <v>767516</v>
      </c>
      <c r="D75" s="11">
        <f>D76+D85</f>
        <v>717745.4</v>
      </c>
      <c r="E75" s="11">
        <f>E76+E85</f>
        <v>709635.13</v>
      </c>
      <c r="F75" s="59">
        <f>E75*100/D75</f>
        <v>98.870035252054549</v>
      </c>
      <c r="G75" s="13"/>
      <c r="H75" s="14"/>
      <c r="I75" s="12"/>
      <c r="J75" s="12"/>
      <c r="K75" s="15"/>
    </row>
    <row r="76" spans="1:12" ht="45" x14ac:dyDescent="0.25">
      <c r="A76" s="16" t="s">
        <v>182</v>
      </c>
      <c r="B76" s="17" t="s">
        <v>183</v>
      </c>
      <c r="C76" s="18">
        <f>SUM(C78:C84)</f>
        <v>422609</v>
      </c>
      <c r="D76" s="18">
        <f>SUM(D78:D84)</f>
        <v>414529</v>
      </c>
      <c r="E76" s="18">
        <f>SUM(E78:E84)</f>
        <v>411919.44</v>
      </c>
      <c r="F76" s="60">
        <f>E76*100/D76</f>
        <v>99.37047588950351</v>
      </c>
      <c r="G76" s="53" t="s">
        <v>271</v>
      </c>
      <c r="H76" s="54" t="s">
        <v>21</v>
      </c>
      <c r="I76" s="55">
        <v>22</v>
      </c>
      <c r="J76" s="184">
        <v>22</v>
      </c>
      <c r="K76" s="87"/>
    </row>
    <row r="77" spans="1:12" ht="45.75" thickBot="1" x14ac:dyDescent="0.3">
      <c r="A77" s="134"/>
      <c r="B77" s="135"/>
      <c r="C77" s="136"/>
      <c r="D77" s="136"/>
      <c r="E77" s="136"/>
      <c r="F77" s="136"/>
      <c r="G77" s="137" t="s">
        <v>270</v>
      </c>
      <c r="H77" s="138" t="s">
        <v>21</v>
      </c>
      <c r="I77" s="139">
        <v>21</v>
      </c>
      <c r="J77" s="140">
        <v>21</v>
      </c>
      <c r="K77" s="141"/>
    </row>
    <row r="78" spans="1:12" ht="45.75" thickBot="1" x14ac:dyDescent="0.3">
      <c r="A78" s="108" t="s">
        <v>184</v>
      </c>
      <c r="B78" s="109" t="s">
        <v>185</v>
      </c>
      <c r="C78" s="110">
        <v>50000</v>
      </c>
      <c r="D78" s="110">
        <v>49300</v>
      </c>
      <c r="E78" s="110">
        <v>49300</v>
      </c>
      <c r="F78" s="111">
        <f>E78*100/D78</f>
        <v>100</v>
      </c>
      <c r="G78" s="112" t="s">
        <v>186</v>
      </c>
      <c r="H78" s="113" t="s">
        <v>12</v>
      </c>
      <c r="I78" s="114" t="s">
        <v>187</v>
      </c>
      <c r="J78" s="185">
        <v>810</v>
      </c>
      <c r="K78" s="175" t="s">
        <v>299</v>
      </c>
    </row>
    <row r="79" spans="1:12" ht="30.75" thickBot="1" x14ac:dyDescent="0.3">
      <c r="A79" s="101" t="s">
        <v>188</v>
      </c>
      <c r="B79" s="102" t="s">
        <v>189</v>
      </c>
      <c r="C79" s="103">
        <v>7000</v>
      </c>
      <c r="D79" s="103">
        <v>6120</v>
      </c>
      <c r="E79" s="103">
        <v>6120</v>
      </c>
      <c r="F79" s="104">
        <f t="shared" ref="F79:F84" si="3">E79*100/D79</f>
        <v>100</v>
      </c>
      <c r="G79" s="105" t="s">
        <v>190</v>
      </c>
      <c r="H79" s="106" t="s">
        <v>12</v>
      </c>
      <c r="I79" s="107" t="s">
        <v>191</v>
      </c>
      <c r="J79" s="148">
        <v>24</v>
      </c>
      <c r="K79" s="174" t="s">
        <v>314</v>
      </c>
    </row>
    <row r="80" spans="1:12" ht="120.75" thickBot="1" x14ac:dyDescent="0.3">
      <c r="A80" s="108" t="s">
        <v>192</v>
      </c>
      <c r="B80" s="109" t="s">
        <v>193</v>
      </c>
      <c r="C80" s="110">
        <v>14500</v>
      </c>
      <c r="D80" s="110">
        <v>14500</v>
      </c>
      <c r="E80" s="110">
        <v>13710.01</v>
      </c>
      <c r="F80" s="111">
        <f t="shared" si="3"/>
        <v>94.551793103448276</v>
      </c>
      <c r="G80" s="112" t="s">
        <v>194</v>
      </c>
      <c r="H80" s="113" t="s">
        <v>12</v>
      </c>
      <c r="I80" s="114" t="s">
        <v>195</v>
      </c>
      <c r="J80" s="115">
        <v>29</v>
      </c>
      <c r="K80" s="189" t="s">
        <v>361</v>
      </c>
      <c r="L80" s="195"/>
    </row>
    <row r="81" spans="1:12" ht="90" customHeight="1" thickBot="1" x14ac:dyDescent="0.3">
      <c r="A81" s="147" t="s">
        <v>196</v>
      </c>
      <c r="B81" s="102" t="s">
        <v>197</v>
      </c>
      <c r="C81" s="103">
        <v>9000</v>
      </c>
      <c r="D81" s="103">
        <v>9000</v>
      </c>
      <c r="E81" s="103">
        <v>8840.36</v>
      </c>
      <c r="F81" s="104">
        <f t="shared" si="3"/>
        <v>98.226222222222219</v>
      </c>
      <c r="G81" s="105" t="s">
        <v>198</v>
      </c>
      <c r="H81" s="106" t="s">
        <v>12</v>
      </c>
      <c r="I81" s="107" t="s">
        <v>199</v>
      </c>
      <c r="J81" s="104">
        <v>13</v>
      </c>
      <c r="K81" s="174" t="s">
        <v>362</v>
      </c>
      <c r="L81" s="195"/>
    </row>
    <row r="82" spans="1:12" ht="45.75" thickBot="1" x14ac:dyDescent="0.3">
      <c r="A82" s="133" t="s">
        <v>200</v>
      </c>
      <c r="B82" s="187" t="s">
        <v>201</v>
      </c>
      <c r="C82" s="110">
        <v>4000</v>
      </c>
      <c r="D82" s="110">
        <v>4000</v>
      </c>
      <c r="E82" s="110">
        <v>3714.14</v>
      </c>
      <c r="F82" s="111">
        <f t="shared" si="3"/>
        <v>92.853499999999997</v>
      </c>
      <c r="G82" s="112" t="s">
        <v>202</v>
      </c>
      <c r="H82" s="113" t="s">
        <v>12</v>
      </c>
      <c r="I82" s="114" t="s">
        <v>140</v>
      </c>
      <c r="J82" s="115">
        <v>6</v>
      </c>
      <c r="K82" s="189" t="s">
        <v>324</v>
      </c>
    </row>
    <row r="83" spans="1:12" ht="75.75" thickBot="1" x14ac:dyDescent="0.3">
      <c r="A83" s="22" t="s">
        <v>203</v>
      </c>
      <c r="B83" s="142" t="s">
        <v>204</v>
      </c>
      <c r="C83" s="143">
        <v>23109</v>
      </c>
      <c r="D83" s="143">
        <v>16609</v>
      </c>
      <c r="E83" s="143">
        <v>16066.93</v>
      </c>
      <c r="F83" s="65">
        <f t="shared" si="3"/>
        <v>96.736287554940091</v>
      </c>
      <c r="G83" s="144" t="s">
        <v>205</v>
      </c>
      <c r="H83" s="145" t="s">
        <v>12</v>
      </c>
      <c r="I83" s="146" t="s">
        <v>206</v>
      </c>
      <c r="J83" s="65">
        <v>359</v>
      </c>
      <c r="K83" s="172" t="s">
        <v>363</v>
      </c>
      <c r="L83" s="194"/>
    </row>
    <row r="84" spans="1:12" ht="75.75" thickBot="1" x14ac:dyDescent="0.3">
      <c r="A84" s="22" t="s">
        <v>207</v>
      </c>
      <c r="B84" s="23" t="s">
        <v>208</v>
      </c>
      <c r="C84" s="24">
        <v>315000</v>
      </c>
      <c r="D84" s="24">
        <v>315000</v>
      </c>
      <c r="E84" s="24">
        <v>314168</v>
      </c>
      <c r="F84" s="63">
        <f t="shared" si="3"/>
        <v>99.735873015873011</v>
      </c>
      <c r="G84" s="26" t="s">
        <v>209</v>
      </c>
      <c r="H84" s="27" t="s">
        <v>12</v>
      </c>
      <c r="I84" s="25" t="s">
        <v>210</v>
      </c>
      <c r="J84" s="186" t="s">
        <v>319</v>
      </c>
      <c r="K84" s="91" t="s">
        <v>315</v>
      </c>
    </row>
    <row r="85" spans="1:12" ht="45.75" thickBot="1" x14ac:dyDescent="0.3">
      <c r="A85" s="16" t="s">
        <v>211</v>
      </c>
      <c r="B85" s="17" t="s">
        <v>212</v>
      </c>
      <c r="C85" s="18">
        <f>SUM(C86:C89)</f>
        <v>344907</v>
      </c>
      <c r="D85" s="18">
        <f>SUM(D86:D89)</f>
        <v>303216.40000000002</v>
      </c>
      <c r="E85" s="18">
        <f>SUM(E86:E89)</f>
        <v>297715.69</v>
      </c>
      <c r="F85" s="60">
        <f>E85*100/D85</f>
        <v>98.185879787504888</v>
      </c>
      <c r="G85" s="20" t="s">
        <v>272</v>
      </c>
      <c r="H85" s="21" t="s">
        <v>273</v>
      </c>
      <c r="I85" s="60">
        <v>30.24</v>
      </c>
      <c r="J85" s="89">
        <v>30.41</v>
      </c>
      <c r="K85" s="188" t="s">
        <v>316</v>
      </c>
    </row>
    <row r="86" spans="1:12" ht="75.75" thickBot="1" x14ac:dyDescent="0.3">
      <c r="A86" s="94" t="s">
        <v>213</v>
      </c>
      <c r="B86" s="95" t="s">
        <v>214</v>
      </c>
      <c r="C86" s="96">
        <v>174072</v>
      </c>
      <c r="D86" s="96">
        <v>174072</v>
      </c>
      <c r="E86" s="96">
        <v>169691.84</v>
      </c>
      <c r="F86" s="67">
        <f>E86*100/D86</f>
        <v>97.483707890987631</v>
      </c>
      <c r="G86" s="97" t="s">
        <v>215</v>
      </c>
      <c r="H86" s="98" t="s">
        <v>12</v>
      </c>
      <c r="I86" s="99" t="s">
        <v>199</v>
      </c>
      <c r="J86" s="100">
        <v>12</v>
      </c>
      <c r="K86" s="181" t="s">
        <v>364</v>
      </c>
      <c r="L86" s="195"/>
    </row>
    <row r="87" spans="1:12" ht="60.75" thickBot="1" x14ac:dyDescent="0.3">
      <c r="A87" s="108" t="s">
        <v>216</v>
      </c>
      <c r="B87" s="109" t="s">
        <v>217</v>
      </c>
      <c r="C87" s="110">
        <v>9000</v>
      </c>
      <c r="D87" s="110">
        <v>8700</v>
      </c>
      <c r="E87" s="110">
        <v>8700</v>
      </c>
      <c r="F87" s="111">
        <f t="shared" ref="F87:F89" si="4">E87*100/D87</f>
        <v>100</v>
      </c>
      <c r="G87" s="112" t="s">
        <v>218</v>
      </c>
      <c r="H87" s="113" t="s">
        <v>12</v>
      </c>
      <c r="I87" s="114" t="s">
        <v>219</v>
      </c>
      <c r="J87" s="115">
        <v>9</v>
      </c>
      <c r="K87" s="175" t="s">
        <v>365</v>
      </c>
      <c r="L87" s="195"/>
    </row>
    <row r="88" spans="1:12" ht="30.75" thickBot="1" x14ac:dyDescent="0.3">
      <c r="A88" s="101" t="s">
        <v>220</v>
      </c>
      <c r="B88" s="102" t="s">
        <v>221</v>
      </c>
      <c r="C88" s="103">
        <v>112860</v>
      </c>
      <c r="D88" s="103">
        <v>79469.399999999994</v>
      </c>
      <c r="E88" s="103">
        <v>79396.56</v>
      </c>
      <c r="F88" s="104">
        <f t="shared" si="4"/>
        <v>99.908342078837904</v>
      </c>
      <c r="G88" s="105" t="s">
        <v>143</v>
      </c>
      <c r="H88" s="106" t="s">
        <v>21</v>
      </c>
      <c r="I88" s="107" t="s">
        <v>22</v>
      </c>
      <c r="J88" s="104">
        <v>100</v>
      </c>
      <c r="K88" s="174" t="s">
        <v>292</v>
      </c>
    </row>
    <row r="89" spans="1:12" ht="105" x14ac:dyDescent="0.25">
      <c r="A89" s="116" t="s">
        <v>222</v>
      </c>
      <c r="B89" s="117" t="s">
        <v>223</v>
      </c>
      <c r="C89" s="118">
        <f>SUM(C90:C92)+48975</f>
        <v>48975</v>
      </c>
      <c r="D89" s="118">
        <f>SUM(D90:D92)+40975</f>
        <v>40975</v>
      </c>
      <c r="E89" s="118">
        <f>SUM(E90:E92)+39927.29</f>
        <v>39927.29</v>
      </c>
      <c r="F89" s="119">
        <f t="shared" si="4"/>
        <v>97.443050640634539</v>
      </c>
      <c r="G89" s="120" t="s">
        <v>224</v>
      </c>
      <c r="H89" s="121" t="s">
        <v>12</v>
      </c>
      <c r="I89" s="122" t="s">
        <v>225</v>
      </c>
      <c r="J89" s="123">
        <v>27</v>
      </c>
      <c r="K89" s="173" t="s">
        <v>317</v>
      </c>
    </row>
    <row r="90" spans="1:12" x14ac:dyDescent="0.25">
      <c r="A90" s="124"/>
      <c r="B90" s="30"/>
      <c r="C90" s="31">
        <v>0</v>
      </c>
      <c r="D90" s="31">
        <v>0</v>
      </c>
      <c r="E90" s="31">
        <v>0</v>
      </c>
      <c r="F90" s="32"/>
      <c r="G90" s="33" t="s">
        <v>226</v>
      </c>
      <c r="H90" s="34" t="s">
        <v>12</v>
      </c>
      <c r="I90" s="32" t="s">
        <v>227</v>
      </c>
      <c r="J90" s="66">
        <v>11</v>
      </c>
      <c r="K90" s="125"/>
    </row>
    <row r="91" spans="1:12" ht="30" x14ac:dyDescent="0.25">
      <c r="A91" s="124"/>
      <c r="B91" s="30"/>
      <c r="C91" s="31">
        <v>0</v>
      </c>
      <c r="D91" s="31">
        <v>0</v>
      </c>
      <c r="E91" s="31">
        <v>0</v>
      </c>
      <c r="F91" s="32"/>
      <c r="G91" s="33" t="s">
        <v>228</v>
      </c>
      <c r="H91" s="34" t="s">
        <v>12</v>
      </c>
      <c r="I91" s="32" t="s">
        <v>229</v>
      </c>
      <c r="J91" s="86">
        <v>20</v>
      </c>
      <c r="K91" s="182" t="s">
        <v>348</v>
      </c>
      <c r="L91" s="195"/>
    </row>
    <row r="92" spans="1:12" ht="75.75" thickBot="1" x14ac:dyDescent="0.3">
      <c r="A92" s="126"/>
      <c r="B92" s="127"/>
      <c r="C92" s="128">
        <v>0</v>
      </c>
      <c r="D92" s="128">
        <v>0</v>
      </c>
      <c r="E92" s="128">
        <v>0</v>
      </c>
      <c r="F92" s="129"/>
      <c r="G92" s="130" t="s">
        <v>230</v>
      </c>
      <c r="H92" s="131" t="s">
        <v>12</v>
      </c>
      <c r="I92" s="129" t="s">
        <v>128</v>
      </c>
      <c r="J92" s="132">
        <v>3</v>
      </c>
      <c r="K92" s="180" t="s">
        <v>318</v>
      </c>
    </row>
    <row r="93" spans="1:12" x14ac:dyDescent="0.25">
      <c r="A93" s="197"/>
      <c r="B93" s="211" t="s">
        <v>231</v>
      </c>
      <c r="C93" s="198">
        <f>C94+C96+C99+C101+C103+C105</f>
        <v>39574147.509999998</v>
      </c>
      <c r="D93" s="198">
        <f>D94+D96+D99+D101+D103+D105</f>
        <v>39873482.170000002</v>
      </c>
      <c r="E93" s="199">
        <f>E94+E96+E99+E101+E103+E105</f>
        <v>39193783.889999993</v>
      </c>
    </row>
    <row r="94" spans="1:12" ht="30" x14ac:dyDescent="0.25">
      <c r="A94" s="124"/>
      <c r="B94" s="30" t="s">
        <v>232</v>
      </c>
      <c r="C94" s="35">
        <f>SUM(C95:C95)</f>
        <v>15096031</v>
      </c>
      <c r="D94" s="35">
        <f>SUM(D95:D95)</f>
        <v>14844438.5</v>
      </c>
      <c r="E94" s="200">
        <f>SUM(E95:E95)</f>
        <v>14783620.619999999</v>
      </c>
    </row>
    <row r="95" spans="1:12" hidden="1" x14ac:dyDescent="0.25">
      <c r="A95" s="124"/>
      <c r="B95" s="30" t="s">
        <v>233</v>
      </c>
      <c r="C95" s="31">
        <v>15096031</v>
      </c>
      <c r="D95" s="31">
        <v>14844438.5</v>
      </c>
      <c r="E95" s="201">
        <v>14783620.619999999</v>
      </c>
    </row>
    <row r="96" spans="1:12" x14ac:dyDescent="0.25">
      <c r="A96" s="124"/>
      <c r="B96" s="30" t="s">
        <v>234</v>
      </c>
      <c r="C96" s="35">
        <f>SUM(C97:C98)</f>
        <v>21152103</v>
      </c>
      <c r="D96" s="35">
        <f>SUM(D97:D98)</f>
        <v>21852635.670000002</v>
      </c>
      <c r="E96" s="200">
        <f>SUM(E97:E98)</f>
        <v>21839239.969999999</v>
      </c>
    </row>
    <row r="97" spans="1:5" hidden="1" x14ac:dyDescent="0.25">
      <c r="A97" s="124"/>
      <c r="B97" s="30" t="s">
        <v>235</v>
      </c>
      <c r="C97" s="31">
        <v>979903</v>
      </c>
      <c r="D97" s="31">
        <v>1194235.67</v>
      </c>
      <c r="E97" s="201">
        <v>1180839.97</v>
      </c>
    </row>
    <row r="98" spans="1:5" ht="30" hidden="1" x14ac:dyDescent="0.25">
      <c r="A98" s="124"/>
      <c r="B98" s="30" t="s">
        <v>236</v>
      </c>
      <c r="C98" s="31">
        <v>20172200</v>
      </c>
      <c r="D98" s="31">
        <v>20658400</v>
      </c>
      <c r="E98" s="201">
        <v>20658400</v>
      </c>
    </row>
    <row r="99" spans="1:5" x14ac:dyDescent="0.25">
      <c r="A99" s="124"/>
      <c r="B99" s="30" t="s">
        <v>237</v>
      </c>
      <c r="C99" s="35">
        <f>SUM(C100:C100)</f>
        <v>950700</v>
      </c>
      <c r="D99" s="35">
        <f>SUM(D100:D100)</f>
        <v>1034600</v>
      </c>
      <c r="E99" s="200">
        <f>SUM(E100:E100)</f>
        <v>862481.21</v>
      </c>
    </row>
    <row r="100" spans="1:5" hidden="1" x14ac:dyDescent="0.25">
      <c r="A100" s="124"/>
      <c r="B100" s="30" t="s">
        <v>238</v>
      </c>
      <c r="C100" s="31">
        <v>950700</v>
      </c>
      <c r="D100" s="31">
        <v>1034600</v>
      </c>
      <c r="E100" s="201">
        <v>862481.21</v>
      </c>
    </row>
    <row r="101" spans="1:5" ht="30" x14ac:dyDescent="0.25">
      <c r="A101" s="124"/>
      <c r="B101" s="30" t="s">
        <v>239</v>
      </c>
      <c r="C101" s="35">
        <f>SUM(C102:C102)</f>
        <v>390000</v>
      </c>
      <c r="D101" s="35">
        <f>SUM(D102:D102)</f>
        <v>156494.49</v>
      </c>
      <c r="E101" s="200">
        <f>SUM(E102:E102)</f>
        <v>85300.26</v>
      </c>
    </row>
    <row r="102" spans="1:5" hidden="1" x14ac:dyDescent="0.25">
      <c r="A102" s="124"/>
      <c r="B102" s="30" t="s">
        <v>240</v>
      </c>
      <c r="C102" s="31">
        <v>390000</v>
      </c>
      <c r="D102" s="31">
        <v>156494.49</v>
      </c>
      <c r="E102" s="201">
        <v>85300.26</v>
      </c>
    </row>
    <row r="103" spans="1:5" x14ac:dyDescent="0.25">
      <c r="A103" s="124"/>
      <c r="B103" s="30" t="s">
        <v>241</v>
      </c>
      <c r="C103" s="35">
        <f>SUM(C104:C104)</f>
        <v>1470000</v>
      </c>
      <c r="D103" s="35">
        <f>SUM(D104:D104)</f>
        <v>1470000</v>
      </c>
      <c r="E103" s="200">
        <f>SUM(E104:E104)</f>
        <v>1187828.32</v>
      </c>
    </row>
    <row r="104" spans="1:5" hidden="1" x14ac:dyDescent="0.25">
      <c r="A104" s="124"/>
      <c r="B104" s="30" t="s">
        <v>242</v>
      </c>
      <c r="C104" s="31">
        <v>1470000</v>
      </c>
      <c r="D104" s="31">
        <v>1470000</v>
      </c>
      <c r="E104" s="201">
        <v>1187828.32</v>
      </c>
    </row>
    <row r="105" spans="1:5" x14ac:dyDescent="0.25">
      <c r="A105" s="124"/>
      <c r="B105" s="30" t="s">
        <v>243</v>
      </c>
      <c r="C105" s="35">
        <f>SUM(C106:C108)</f>
        <v>515313.51</v>
      </c>
      <c r="D105" s="35">
        <f>SUM(D106:D108)</f>
        <v>515313.51</v>
      </c>
      <c r="E105" s="200">
        <f>SUM(E106:E108)</f>
        <v>435313.51</v>
      </c>
    </row>
    <row r="106" spans="1:5" hidden="1" x14ac:dyDescent="0.25">
      <c r="A106" s="124"/>
      <c r="B106" s="30" t="s">
        <v>244</v>
      </c>
      <c r="C106" s="31">
        <v>93800</v>
      </c>
      <c r="D106" s="31">
        <v>93800</v>
      </c>
      <c r="E106" s="201">
        <v>93800</v>
      </c>
    </row>
    <row r="107" spans="1:5" hidden="1" x14ac:dyDescent="0.25">
      <c r="A107" s="124"/>
      <c r="B107" s="30" t="s">
        <v>245</v>
      </c>
      <c r="C107" s="31">
        <v>81513.509999999995</v>
      </c>
      <c r="D107" s="31">
        <v>81513.509999999995</v>
      </c>
      <c r="E107" s="201">
        <v>81513.509999999995</v>
      </c>
    </row>
    <row r="108" spans="1:5" hidden="1" x14ac:dyDescent="0.25">
      <c r="A108" s="124"/>
      <c r="B108" s="30" t="s">
        <v>246</v>
      </c>
      <c r="C108" s="31">
        <v>340000</v>
      </c>
      <c r="D108" s="31">
        <v>340000</v>
      </c>
      <c r="E108" s="201">
        <v>260000</v>
      </c>
    </row>
    <row r="109" spans="1:5" ht="45" x14ac:dyDescent="0.25">
      <c r="A109" s="202"/>
      <c r="B109" s="69" t="s">
        <v>247</v>
      </c>
      <c r="C109" s="70">
        <f>SUM(C110:C112)</f>
        <v>3202740.71</v>
      </c>
      <c r="D109" s="70">
        <f>SUM(D110:D112)</f>
        <v>2412952.94</v>
      </c>
      <c r="E109" s="203">
        <f>SUM(E110:E112)</f>
        <v>1602906.81</v>
      </c>
    </row>
    <row r="110" spans="1:5" hidden="1" x14ac:dyDescent="0.25">
      <c r="A110" s="124"/>
      <c r="B110" s="30" t="s">
        <v>248</v>
      </c>
      <c r="C110" s="31">
        <v>2607399.21</v>
      </c>
      <c r="D110" s="56">
        <v>2115441.31</v>
      </c>
      <c r="E110" s="204">
        <v>1439253.9</v>
      </c>
    </row>
    <row r="111" spans="1:5" hidden="1" x14ac:dyDescent="0.25">
      <c r="A111" s="124"/>
      <c r="B111" s="30" t="s">
        <v>249</v>
      </c>
      <c r="C111" s="31">
        <v>474841.5</v>
      </c>
      <c r="D111" s="56">
        <v>169821.34</v>
      </c>
      <c r="E111" s="204">
        <v>130524.33</v>
      </c>
    </row>
    <row r="112" spans="1:5" hidden="1" x14ac:dyDescent="0.25">
      <c r="A112" s="124"/>
      <c r="B112" s="30" t="s">
        <v>250</v>
      </c>
      <c r="C112" s="31">
        <v>120500</v>
      </c>
      <c r="D112" s="31">
        <v>127690.29</v>
      </c>
      <c r="E112" s="204">
        <v>33128.58</v>
      </c>
    </row>
    <row r="113" spans="1:5" ht="28.5" x14ac:dyDescent="0.25">
      <c r="A113" s="212"/>
      <c r="B113" s="71" t="s">
        <v>251</v>
      </c>
      <c r="C113" s="72">
        <f>C93+C109</f>
        <v>42776888.219999999</v>
      </c>
      <c r="D113" s="72">
        <f>D93+D109</f>
        <v>42286435.109999999</v>
      </c>
      <c r="E113" s="205">
        <f>E93+E109</f>
        <v>40796690.699999996</v>
      </c>
    </row>
    <row r="114" spans="1:5" x14ac:dyDescent="0.25">
      <c r="A114" s="206"/>
      <c r="B114" s="73" t="s">
        <v>252</v>
      </c>
      <c r="C114" s="74">
        <v>0</v>
      </c>
      <c r="D114" s="74">
        <v>0</v>
      </c>
      <c r="E114" s="207">
        <v>0</v>
      </c>
    </row>
    <row r="115" spans="1:5" ht="15.75" thickBot="1" x14ac:dyDescent="0.3">
      <c r="A115" s="208"/>
      <c r="B115" s="213" t="s">
        <v>253</v>
      </c>
      <c r="C115" s="209">
        <v>1110000</v>
      </c>
      <c r="D115" s="209">
        <v>400000</v>
      </c>
      <c r="E115" s="210">
        <v>231096</v>
      </c>
    </row>
    <row r="119" spans="1:5" x14ac:dyDescent="0.25">
      <c r="D119" s="88"/>
      <c r="E119" s="88"/>
    </row>
  </sheetData>
  <mergeCells count="12">
    <mergeCell ref="K3:K5"/>
    <mergeCell ref="G4:G5"/>
    <mergeCell ref="H4:H5"/>
    <mergeCell ref="I4:J4"/>
    <mergeCell ref="B1:G1"/>
    <mergeCell ref="F3:F5"/>
    <mergeCell ref="G3:J3"/>
    <mergeCell ref="A3:A5"/>
    <mergeCell ref="B3:B5"/>
    <mergeCell ref="C3:C5"/>
    <mergeCell ref="D3:D5"/>
    <mergeCell ref="E3:E5"/>
  </mergeCells>
  <pageMargins left="0.4" right="0.4" top="0.4" bottom="0.4" header="0.4" footer="0.4"/>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Aprašymas</vt:lpstr>
      <vt:lpstr>Programos ataskaita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kinciuviene</dc:creator>
  <cp:lastModifiedBy>vartotojas</cp:lastModifiedBy>
  <dcterms:created xsi:type="dcterms:W3CDTF">2026-02-25T09:31:56Z</dcterms:created>
  <dcterms:modified xsi:type="dcterms:W3CDTF">2026-04-14T13:07:04Z</dcterms:modified>
</cp:coreProperties>
</file>