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B6641C77-A84A-4048-8295-15E43B126BAB}" xr6:coauthVersionLast="47" xr6:coauthVersionMax="47" xr10:uidLastSave="{00000000-0000-0000-0000-000000000000}"/>
  <bookViews>
    <workbookView xWindow="5430" yWindow="3855"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118" i="2" l="1"/>
  <c r="F115" i="2"/>
  <c r="F93" i="2" l="1"/>
  <c r="F94" i="2"/>
  <c r="F95" i="2"/>
  <c r="F96" i="2"/>
  <c r="F97" i="2"/>
  <c r="F98" i="2"/>
  <c r="F101" i="2"/>
  <c r="F103" i="2"/>
  <c r="F105" i="2"/>
  <c r="F107" i="2"/>
  <c r="F109" i="2"/>
  <c r="F111" i="2"/>
  <c r="F112" i="2"/>
  <c r="F114" i="2"/>
  <c r="F92" i="2"/>
  <c r="F84" i="2"/>
  <c r="F85" i="2"/>
  <c r="F86" i="2"/>
  <c r="F87" i="2"/>
  <c r="F88" i="2"/>
  <c r="F83" i="2"/>
  <c r="F78" i="2"/>
  <c r="F79" i="2"/>
  <c r="F77" i="2"/>
  <c r="F70" i="2"/>
  <c r="F71" i="2"/>
  <c r="F72" i="2"/>
  <c r="F73" i="2"/>
  <c r="F74" i="2"/>
  <c r="F75" i="2"/>
  <c r="F69" i="2"/>
  <c r="F66" i="2"/>
  <c r="F67" i="2"/>
  <c r="F65" i="2"/>
  <c r="F54" i="2"/>
  <c r="F52" i="2"/>
  <c r="C13" i="2" l="1"/>
  <c r="D13" i="2"/>
  <c r="E13" i="2"/>
  <c r="C17" i="2"/>
  <c r="D17" i="2"/>
  <c r="E17" i="2"/>
  <c r="C21" i="2"/>
  <c r="D21" i="2"/>
  <c r="E21" i="2"/>
  <c r="F21" i="2" s="1"/>
  <c r="C25" i="2"/>
  <c r="D25" i="2"/>
  <c r="E25" i="2"/>
  <c r="F25" i="2" s="1"/>
  <c r="C29" i="2"/>
  <c r="D29" i="2"/>
  <c r="E29" i="2"/>
  <c r="C33" i="2"/>
  <c r="D33" i="2"/>
  <c r="E33" i="2"/>
  <c r="C37" i="2"/>
  <c r="D37" i="2"/>
  <c r="E37" i="2"/>
  <c r="F37" i="2" s="1"/>
  <c r="C41" i="2"/>
  <c r="D41" i="2"/>
  <c r="E41" i="2"/>
  <c r="F41" i="2" s="1"/>
  <c r="C45" i="2"/>
  <c r="D45" i="2"/>
  <c r="E45" i="2"/>
  <c r="C50" i="2"/>
  <c r="D50" i="2"/>
  <c r="E50" i="2"/>
  <c r="C55" i="2"/>
  <c r="D55" i="2"/>
  <c r="E55" i="2"/>
  <c r="F55" i="2" s="1"/>
  <c r="C58" i="2"/>
  <c r="D58" i="2"/>
  <c r="E58" i="2"/>
  <c r="F58" i="2" s="1"/>
  <c r="C62" i="2"/>
  <c r="C60" i="2" s="1"/>
  <c r="D62" i="2"/>
  <c r="E60" i="2"/>
  <c r="C68" i="2"/>
  <c r="D68" i="2"/>
  <c r="E68" i="2"/>
  <c r="C80" i="2"/>
  <c r="C76" i="2" s="1"/>
  <c r="D80" i="2"/>
  <c r="D76" i="2" s="1"/>
  <c r="E80" i="2"/>
  <c r="C82" i="2"/>
  <c r="D82" i="2"/>
  <c r="E82" i="2"/>
  <c r="F82" i="2" s="1"/>
  <c r="C90" i="2"/>
  <c r="C89" i="2" s="1"/>
  <c r="D90" i="2"/>
  <c r="D89" i="2" s="1"/>
  <c r="E90" i="2"/>
  <c r="C100" i="2"/>
  <c r="D100" i="2"/>
  <c r="E100" i="2"/>
  <c r="C102" i="2"/>
  <c r="D102" i="2"/>
  <c r="E102" i="2"/>
  <c r="F102" i="2" s="1"/>
  <c r="C104" i="2"/>
  <c r="D104" i="2"/>
  <c r="E104" i="2"/>
  <c r="F104" i="2" s="1"/>
  <c r="C106" i="2"/>
  <c r="D106" i="2"/>
  <c r="E106" i="2"/>
  <c r="F106" i="2" s="1"/>
  <c r="C108" i="2"/>
  <c r="D108" i="2"/>
  <c r="E108" i="2"/>
  <c r="C110" i="2"/>
  <c r="D110" i="2"/>
  <c r="E110" i="2"/>
  <c r="F110" i="2" s="1"/>
  <c r="C113" i="2"/>
  <c r="D113" i="2"/>
  <c r="E113" i="2"/>
  <c r="F113" i="2" s="1"/>
  <c r="E76" i="2" l="1"/>
  <c r="F76" i="2" s="1"/>
  <c r="F80" i="2"/>
  <c r="D60" i="2"/>
  <c r="F60" i="2" s="1"/>
  <c r="F62" i="2"/>
  <c r="F108" i="2"/>
  <c r="F100" i="2"/>
  <c r="F68" i="2"/>
  <c r="F50" i="2"/>
  <c r="F33" i="2"/>
  <c r="F17" i="2"/>
  <c r="E89" i="2"/>
  <c r="F89" i="2" s="1"/>
  <c r="F90" i="2"/>
  <c r="F45" i="2"/>
  <c r="F29" i="2"/>
  <c r="F13" i="2"/>
  <c r="E8" i="2"/>
  <c r="C8" i="2"/>
  <c r="D8" i="2"/>
  <c r="E99" i="2"/>
  <c r="C99" i="2"/>
  <c r="C116" i="2" s="1"/>
  <c r="D99" i="2"/>
  <c r="D116" i="2" s="1"/>
  <c r="D53" i="2"/>
  <c r="D7" i="2" s="1"/>
  <c r="D6" i="2" s="1"/>
  <c r="E53" i="2"/>
  <c r="F53" i="2" s="1"/>
  <c r="C53" i="2"/>
  <c r="F8" i="2" l="1"/>
  <c r="E116" i="2"/>
  <c r="F116" i="2" s="1"/>
  <c r="F99" i="2"/>
  <c r="E7" i="2"/>
  <c r="C7" i="2"/>
  <c r="C6" i="2" s="1"/>
  <c r="E6" i="2" l="1"/>
  <c r="F6" i="2" s="1"/>
  <c r="F7" i="2"/>
</calcChain>
</file>

<file path=xl/sharedStrings.xml><?xml version="1.0" encoding="utf-8"?>
<sst xmlns="http://schemas.openxmlformats.org/spreadsheetml/2006/main" count="482" uniqueCount="327">
  <si>
    <t>Rodiklis</t>
  </si>
  <si>
    <t>Mato vnt.</t>
  </si>
  <si>
    <t>Planas</t>
  </si>
  <si>
    <t>006</t>
  </si>
  <si>
    <t>Kultūros ir sporto politikos įgyvendinimo programa</t>
  </si>
  <si>
    <t>006-01</t>
  </si>
  <si>
    <t>Skatinti bendruomenę aktyviai dalyvauti rajono kultūriniame ir kūno kultūros bei sporto gyvenime</t>
  </si>
  <si>
    <t>006-01-01 (T)</t>
  </si>
  <si>
    <t>Sudaryti sąlygas gauti kultūros paslaugas atitinkančias bendruomenės kultūrinius ir dvasinius poreikius</t>
  </si>
  <si>
    <t>006-01-01-01 (TP)</t>
  </si>
  <si>
    <t>BĮ Telšių kultūros centro veiklos organizavimas</t>
  </si>
  <si>
    <t>Įstaigoje veikiančių mėgėjų meno kolektyvų dalyvių skaičius</t>
  </si>
  <si>
    <t>vnt.</t>
  </si>
  <si>
    <t>341,00</t>
  </si>
  <si>
    <t>Lankytojų ir dalyvių skaičius renginiuose, tūkst.</t>
  </si>
  <si>
    <t>220,00</t>
  </si>
  <si>
    <t>Įstaigoje veikiančių kolektyvų skaičius</t>
  </si>
  <si>
    <t>18,00</t>
  </si>
  <si>
    <t>Įstaigos organizuojamų renginių skaičius</t>
  </si>
  <si>
    <t>200,00</t>
  </si>
  <si>
    <t>006-01-01-03 (TP)</t>
  </si>
  <si>
    <t>BĮ Telšių rajono savivaldybės Luokės kultūros centro veiklos organizavimas</t>
  </si>
  <si>
    <t>58,00</t>
  </si>
  <si>
    <t>8,00</t>
  </si>
  <si>
    <t>7,00</t>
  </si>
  <si>
    <t>5,00</t>
  </si>
  <si>
    <t>76,00</t>
  </si>
  <si>
    <t>006-01-01-04 (TP)</t>
  </si>
  <si>
    <t>BĮ Telšių rajono savivaldybės Nevarėnų kultūros centro veiklos organizavimas</t>
  </si>
  <si>
    <t>110,00</t>
  </si>
  <si>
    <t>8,50</t>
  </si>
  <si>
    <t>10,00</t>
  </si>
  <si>
    <t>12,00</t>
  </si>
  <si>
    <t>13,00</t>
  </si>
  <si>
    <t>35,00</t>
  </si>
  <si>
    <t>40,00</t>
  </si>
  <si>
    <t>006-01-01-05 (TP)</t>
  </si>
  <si>
    <t>BĮ Telšių rajono savivaldybės Ryškėnų kultūros centro veiklos organizavimas</t>
  </si>
  <si>
    <t>150,00</t>
  </si>
  <si>
    <t>16,00</t>
  </si>
  <si>
    <t>85,00</t>
  </si>
  <si>
    <t>006-01-01-06 (TP)</t>
  </si>
  <si>
    <t>BĮ Telšių rajono savivaldybės Tryškių kultūros centro veiklos organizavimas</t>
  </si>
  <si>
    <t>30,00</t>
  </si>
  <si>
    <t>7,50</t>
  </si>
  <si>
    <t>6,00</t>
  </si>
  <si>
    <t>46,00</t>
  </si>
  <si>
    <t>50,00</t>
  </si>
  <si>
    <t>006-01-01-07 (TP)</t>
  </si>
  <si>
    <t>BĮ Telšių rajono savivaldybės Varnių kultūros centro veiklos organizavimas</t>
  </si>
  <si>
    <t>11,00</t>
  </si>
  <si>
    <t>80,00</t>
  </si>
  <si>
    <t>006-01-01-08 (TP)</t>
  </si>
  <si>
    <t>BĮ Telšių rajono savivaldybės Viešvėnų kultūros centro veiklos organizavimas</t>
  </si>
  <si>
    <t>44,00</t>
  </si>
  <si>
    <t>006-01-01-09 (TP)</t>
  </si>
  <si>
    <t>BĮ Telšių rajono savivaldybės K. Praniauskaitės viešosios bibliotekos veiklos organizavimas</t>
  </si>
  <si>
    <t>Lankytojų skaičius bibliotekoje, tūkst.</t>
  </si>
  <si>
    <t>92,00</t>
  </si>
  <si>
    <t>Dokumentų išduotis bibliotekoje, skaičius, tūkst.</t>
  </si>
  <si>
    <t>Suorganizuotų kultūrinių edukacinių renginių skaičius</t>
  </si>
  <si>
    <t>750,00</t>
  </si>
  <si>
    <t>Elektroninių paslaugų skaičius, tūkst.</t>
  </si>
  <si>
    <t>20,00</t>
  </si>
  <si>
    <t>25,00</t>
  </si>
  <si>
    <t>006-01-01-12 (TP)</t>
  </si>
  <si>
    <t>BĮ Telšių rajono savivaldybės Žemaitės dramos teatro veiklos finansavimas</t>
  </si>
  <si>
    <t>Renginių dalyvių ir lankytojų skaičius, tūkst.</t>
  </si>
  <si>
    <t>Premjerų skaičius</t>
  </si>
  <si>
    <t>3,00</t>
  </si>
  <si>
    <t>4,00</t>
  </si>
  <si>
    <t>įstaigos gastrolių skaičius</t>
  </si>
  <si>
    <t>Profesionalių kūrėjų skaičius veiklose</t>
  </si>
  <si>
    <t>006-01-01-18 (TP)</t>
  </si>
  <si>
    <t>Kultūros įstaigų darbuotojų pritraukimas ir skatinimas</t>
  </si>
  <si>
    <t>Pritrauktų trūkstamų specialistų skaičius</t>
  </si>
  <si>
    <t>0,00</t>
  </si>
  <si>
    <t>1,00</t>
  </si>
  <si>
    <t>Organizuotų kvalifikacijos tobulinimo renginių skaičius</t>
  </si>
  <si>
    <t>2,00</t>
  </si>
  <si>
    <t>006-01-01-19 (TP)</t>
  </si>
  <si>
    <t>Kultūros įstaigų materialinės bazės stiprinimas ir sceninių kostiumų įsigijimas</t>
  </si>
  <si>
    <t>Aprūpintos kultūros įstaigos materialine baze ir sceniniais kostiumais skaičius</t>
  </si>
  <si>
    <t>006-01-02 (T)</t>
  </si>
  <si>
    <t>Skatinti meno kolektyvus dalyvauti Dainų šventėse ir stiprinti etninės kultūros plėtrą</t>
  </si>
  <si>
    <t>006-01-02-01 (TP)</t>
  </si>
  <si>
    <t>Rajono meno kolektyvų pasiruošimas Dainų šventėms</t>
  </si>
  <si>
    <t>Dainų šventėse dalyvaujančių kolektyvų skaičius</t>
  </si>
  <si>
    <t>006-01-02-07 (TP)</t>
  </si>
  <si>
    <t>Etninės kultūros plėtra ir žemaičių istorinio–etnokultūrinio identiteto stiprinimas</t>
  </si>
  <si>
    <t>Renginių dalyvių ir žiūrovų skaičius, tūkst.</t>
  </si>
  <si>
    <t>Organizuotų renginių skaičius</t>
  </si>
  <si>
    <t>Restauruotų medinės mažosios architektūros skaičius</t>
  </si>
  <si>
    <t>006-01-02-09 (TP)</t>
  </si>
  <si>
    <t>Miesto viešųjų erdvių vizualinio identiteto stiprinimas</t>
  </si>
  <si>
    <t>Apipavidalintų renginų skaičius</t>
  </si>
  <si>
    <t>Įrengtų meno kūrinių skaičius</t>
  </si>
  <si>
    <t>006-01-03 (T)</t>
  </si>
  <si>
    <t>Puoselėti tarptautinį ir vietinį kultūrinį bendradarbiavimą</t>
  </si>
  <si>
    <t>006-01-03-02 (TP)</t>
  </si>
  <si>
    <t>Kultūrinio bendradarbiavimo stiprinimas</t>
  </si>
  <si>
    <t>Įgyvendintų bendradarbiavimo projektų skaičius</t>
  </si>
  <si>
    <t>Paremtų tolygios raidos kultūros projektų</t>
  </si>
  <si>
    <t>Kultūros ir meno kūrėjų premijų skaičius</t>
  </si>
  <si>
    <t>006-01-03-03 (TP)</t>
  </si>
  <si>
    <t>Kultūrinės veiklos projektų dalinis finansavimas</t>
  </si>
  <si>
    <t>Paremtų kultūrinės veiklos projektų skaičius</t>
  </si>
  <si>
    <t>006-01-03-04 (TP)</t>
  </si>
  <si>
    <t>Vyresnio amžiaus žmonių visuomeninės veiklos skatinimo projektų dalinis finansavimas</t>
  </si>
  <si>
    <t>Paremtų vyresnio amžiaus žmonių visuomeninės veiklos skatinimo projektų skaičius</t>
  </si>
  <si>
    <t>006-01-03-08 (TP)</t>
  </si>
  <si>
    <t>Prioritetinių renginių programos įgyvendinimas</t>
  </si>
  <si>
    <t>Prioritetinių renginių skaičius</t>
  </si>
  <si>
    <t>14,00</t>
  </si>
  <si>
    <t>006-01-04 (T)</t>
  </si>
  <si>
    <t>Sudaryti palankią aplinką gyventojų laisvalaikio užimtumui, fiziniam aktyvumui ir sveikatos stiprinimui</t>
  </si>
  <si>
    <t>006-01-04-02 (TP)</t>
  </si>
  <si>
    <t>Sportinės veiklos projektų dalinis finansavimas</t>
  </si>
  <si>
    <t>Paremtų sportinės veiklos projektų skaičius</t>
  </si>
  <si>
    <t>43,00</t>
  </si>
  <si>
    <t>006-01-04-03 (TP)</t>
  </si>
  <si>
    <t>Fizinio aktyvumo ir sporto renginių finansavimas</t>
  </si>
  <si>
    <t>Finansuotų fizinio aktyvumo ir sporto renginių skaičius</t>
  </si>
  <si>
    <t>17,00</t>
  </si>
  <si>
    <t>006-01-04-05 (TP)</t>
  </si>
  <si>
    <t>Vaikų futbolo ugdymo organizavimas</t>
  </si>
  <si>
    <t>Vaikų skaičius</t>
  </si>
  <si>
    <t>300,00</t>
  </si>
  <si>
    <t>006-01-04-07 (TP)</t>
  </si>
  <si>
    <t>Neįgaliųjų socialinės integracijos per fizinį aktyvumą ir sportą projektų dalinis finansavimas</t>
  </si>
  <si>
    <t>Projektuose dalyvavusių neįgaliųjų skaičius</t>
  </si>
  <si>
    <t>21,00</t>
  </si>
  <si>
    <t>006-01-04-08 (TP)</t>
  </si>
  <si>
    <t>Telšių rajono sportininkų skatinimas</t>
  </si>
  <si>
    <t>Paskatintų sportininkų skaičius</t>
  </si>
  <si>
    <t>36,00</t>
  </si>
  <si>
    <t>006-01-04-10 (TP)</t>
  </si>
  <si>
    <t>Telšių rajono krepšinio komandos dalyvavimo Nacionalinio lygio krepšinio čempionatuose dalinis finansavimas</t>
  </si>
  <si>
    <t>Krepšinio varžybų žiūrovų skaičius</t>
  </si>
  <si>
    <t>290,00</t>
  </si>
  <si>
    <t>006-01-04-11 (TP)</t>
  </si>
  <si>
    <t>Telšių rajono futbolo komandos dalyvavimo Lietuvos futbolo federacijos varžybose dalinis finansavimas</t>
  </si>
  <si>
    <t>Futbolo varžybų žiūrovų skaičius</t>
  </si>
  <si>
    <t>330,00</t>
  </si>
  <si>
    <t>006-01-05 (T)</t>
  </si>
  <si>
    <t>Skatinti vietines iniciatyvas ir visuomenines asociacijas dalyvauti projektinėje veikloje</t>
  </si>
  <si>
    <t>006-01-05-01 (TP)</t>
  </si>
  <si>
    <t>Bendruomenių parengtų projektų dalinis finansavimas</t>
  </si>
  <si>
    <t>Bendruomenių parengtų projektų skaičius</t>
  </si>
  <si>
    <t>006-01-05-02 (TE)</t>
  </si>
  <si>
    <t>Telšių rajono vietos veiklos grupės ir Telšių miesto vietos veiklos grupės vietos plėtros strategijų įgyvendinimas</t>
  </si>
  <si>
    <t>Finansuotų projektų skaičius</t>
  </si>
  <si>
    <t>006-01-05-05 (TP)</t>
  </si>
  <si>
    <t>Nevyriausybinių organizacijų ir bendruomeninės veiklos stiprinimo veiksmų plano priemonės „Stiprinti bendruomeninę veiklą savivaldybėse“ įgyvendinimas Telšių rajono savivaldybėje</t>
  </si>
  <si>
    <t>Bendruomeninių organizacijų įgyvendintų projektų skaičius</t>
  </si>
  <si>
    <t>006-01-05-06 (TP)</t>
  </si>
  <si>
    <t>Telšių rajono savivaldybės teritorijoje veikiančių bendruomeninių organizacijų veiklos išlaidų kompensavimas, remiant bendruomeniškumo iniciatyvas</t>
  </si>
  <si>
    <t>Bendruomeninių organizacijų, kurioms kompensuotos veiklos išlaidos, skaičius</t>
  </si>
  <si>
    <t>Suorganizuotų mokymų skaičius bendruomenių nariams ir seniūnaičiams</t>
  </si>
  <si>
    <t>006-01-06 (P)</t>
  </si>
  <si>
    <t>Prižiūrėti ir rekonstruoti kultūros ir sporto infrastruktūrą</t>
  </si>
  <si>
    <t>006-01-06-10 (TE)</t>
  </si>
  <si>
    <t>Projekto „Telšių ješiboto pastato išsaugojimas, pritaikant jį edukacinėms ir kitoms veikloms“ įgyvendinimas</t>
  </si>
  <si>
    <t>Skirtos dotacijos grąžinimo dalis pagal VIPA patvirtintą grafiką</t>
  </si>
  <si>
    <t>proc.</t>
  </si>
  <si>
    <t>60,00</t>
  </si>
  <si>
    <t>006-01-06-16 (TP)</t>
  </si>
  <si>
    <t>Telšių rajono savivaldybės kultūros įstaigų pastatų remontas</t>
  </si>
  <si>
    <t>Objektų skaičius</t>
  </si>
  <si>
    <t>006-01-06-20 (TE)</t>
  </si>
  <si>
    <t>Projekto „Telšių kultūros centro modernizavimas, pritaikant visuomenės  poreikiams“ įgyvendinimas</t>
  </si>
  <si>
    <t>100,00</t>
  </si>
  <si>
    <t>006-01-06-26 (TE)</t>
  </si>
  <si>
    <t>Projekto „Telšių miesto centrinio stadiono apšvietimo įrengimas“ įgyvendinimas</t>
  </si>
  <si>
    <t>Apdrausti šviestuvai</t>
  </si>
  <si>
    <t>006-01-06-27 (RE)</t>
  </si>
  <si>
    <t>Projekto „Neformalaus švietimo paslaugų prieinamumo didinimas, modernizuojant Telšių Žemaitės dramos teatrą“ įgyvendinimas</t>
  </si>
  <si>
    <t>Įgyvendintas projektas</t>
  </si>
  <si>
    <t>006-01-06-28 (PP)</t>
  </si>
  <si>
    <t>Projekto „Telšių Žemaitės dramos teatro aktualizavimas ir kultūros turinio prieinamumo didinimas“ įgyvendinimas</t>
  </si>
  <si>
    <t>006-02</t>
  </si>
  <si>
    <t>Saugoti Telšių rajono kultūros paveldą</t>
  </si>
  <si>
    <t>006-02-01 (T)</t>
  </si>
  <si>
    <t>Organizuoti kultūros paveldo objektų tvarkymo darbus, informacinę sklaidą jų išsaugojimo klausimais</t>
  </si>
  <si>
    <t>006-02-01-01 (TP)</t>
  </si>
  <si>
    <t>Kultūros paveldo objektų priežiūra, apskaita, stebėsena, informacinė sklaida jų išsaugojimo klausimais</t>
  </si>
  <si>
    <t>006-02-01-02 (TP)</t>
  </si>
  <si>
    <t>Religinių bendruomenių ir bendrijų valdomo kultūros paveldo apsaugos ir lankytinų vietų atnaujinimo darbų dalinis finansavimas</t>
  </si>
  <si>
    <t>Paremtų parapijų skaičius</t>
  </si>
  <si>
    <t>006-02-01-08 (TP)</t>
  </si>
  <si>
    <t>Senamiesčių ir istorinių miestelių statinių (išorės) ir inžinerinių statinių (aplinkos) paprastojo remonto darbų rėmimas</t>
  </si>
  <si>
    <t>Paremtų valdytojų skaičius</t>
  </si>
  <si>
    <t>006-02-01-10 (TI)</t>
  </si>
  <si>
    <t>Projekto „Rainių žudynių vietos ir koplyčios komplekso Kančios koplyčios (u. k. KVR 21881), Telšių rajono sav., Rainių k., Telšių g., vidaus patalpų tvarkybos: restauravimo, remonto darbai“ įgyvendinimas</t>
  </si>
  <si>
    <t>006-02-01-11 (TI)</t>
  </si>
  <si>
    <t>Projekto „Vyskupo Motiejaus Valančiaus namo S. Daukanto g. 10 A, Varnių sen., Telšių r., vidaus patalpų tvarkybos (remonto) darbai“ įgyvendinimas</t>
  </si>
  <si>
    <t>006-02-01-12 (TI)</t>
  </si>
  <si>
    <t>Projekto „Biržuvėnų dvaro sodybos tvarto Dvaro g. 3,  Biržuvėnų k., Luokės sen., Telšių r., remonto ir avarijos pašalinimo: tyrimų ir tvarkybos darbų projektas“ įgyvendinimas</t>
  </si>
  <si>
    <t>006-02-01-13 (PP)</t>
  </si>
  <si>
    <t>Projekto „Biržuvėnų dvaro sodybos ledainės (u. k. KVR 25418) Telšių rajono sav., Luokės sen., Biržuvėnų k., taikomieji tyrimai, tvarkybos darbų projekto parengimas ir tvarkybos darbai“ įgyvendinimas</t>
  </si>
  <si>
    <t>Savivaldybės biudžetas (įskaitant skolintas lėšas)</t>
  </si>
  <si>
    <t>Savivaldybės biudžeto lėšos (nuosavos, be ankstesnių metų likučio)</t>
  </si>
  <si>
    <t>Savivaldybės biudžeto lėšos</t>
  </si>
  <si>
    <t>Lietuvos Respublikos valstybės biudžeto dotacijos</t>
  </si>
  <si>
    <t>Valstybės biudžeto (Kita tikslinė dotacija) lėšos</t>
  </si>
  <si>
    <t>Pajamų įmokos ir kitos pajamos</t>
  </si>
  <si>
    <t>Įstaigų pajamų lėšos</t>
  </si>
  <si>
    <t>Europos Sąjungos ir kitos tarptautinės finansinės paramos lėšos</t>
  </si>
  <si>
    <t>Europos Sąjungos lėšos (iždas)</t>
  </si>
  <si>
    <t>Skolintos lėšos</t>
  </si>
  <si>
    <t>Savivaldybės skolintos lėšos</t>
  </si>
  <si>
    <t>Ankstesnių metų likučiai</t>
  </si>
  <si>
    <t>Savivaldybės biudžeto apyvartos lėšų likučių lėšos</t>
  </si>
  <si>
    <t>Įstaigos pajamų apyvartos lėšų likučių lėšos</t>
  </si>
  <si>
    <t>Kiti šaltiniai (Europos Sąjungos finansinė parama projektams įgyvendinti ir kitos teisėtai gautos lėšos, nurodant atskirus šaltinius)</t>
  </si>
  <si>
    <t>Valstybės biudžeto lėšos</t>
  </si>
  <si>
    <t>Kitų šaltinių (1,2 proc. parama, labdara ir kt.) lėšos</t>
  </si>
  <si>
    <t>IŠ VISO programai finansuoti pagal finansavimo šaltinius:</t>
  </si>
  <si>
    <t>Iš jų:</t>
  </si>
  <si>
    <t>Regioninė pažangos priemonė</t>
  </si>
  <si>
    <t>Savivaldybės ir jos įstaigų organizuotų kultūros renginių lankytojų ir dalyvių skaičius</t>
  </si>
  <si>
    <t>tūkst. vnt</t>
  </si>
  <si>
    <t>Bibliotekos lankytojų skaičius</t>
  </si>
  <si>
    <t>tūkst. vnt.</t>
  </si>
  <si>
    <t>Veikiančių bibliotekų ir jų filialų skaičius</t>
  </si>
  <si>
    <t>Veikiančių kultūros centrų skaičius</t>
  </si>
  <si>
    <t>Kultūros įstaigose veikiančių mėgėjų meno kolektyvų dalyvių skaičius</t>
  </si>
  <si>
    <t>Savivaldybės, jai pavaldžių sporto įstaigų ir kitų organizacijų organizuojamų sporto varžybų dalyvių skaičius</t>
  </si>
  <si>
    <t xml:space="preserve">Nevyriausybinių organizacijų ir bendruomenių įgyvendinamų projektų augimo skaičius </t>
  </si>
  <si>
    <t>Lankymo reikmėms pritaikytų kultūros paveldo objektų skaičius</t>
  </si>
  <si>
    <t xml:space="preserve">Kultūros paveldo objektų, kurių būklė yra bloga, skaičius </t>
  </si>
  <si>
    <t>Programos uždavinio, priemonės kodas ir požymis</t>
  </si>
  <si>
    <t>Įvykdymas procentais</t>
  </si>
  <si>
    <t>Rezultato / Produkto</t>
  </si>
  <si>
    <t>Faktas</t>
  </si>
  <si>
    <t>2025 metų 006 Kultūros ir sporto politikos įgyvendinimo programos įvykdymo ataskaita</t>
  </si>
  <si>
    <t>2025 metų asignavimų ir kitų lėšų patvirtintas planas (Eur)</t>
  </si>
  <si>
    <t>2025 metų asignavimų ir kitų lėšų patikslintas planas (Eur)</t>
  </si>
  <si>
    <t>2025 metų asignavimų ir kitų lėšų įvykdymas (Eur)</t>
  </si>
  <si>
    <t>2025 m.</t>
  </si>
  <si>
    <t xml:space="preserve">ĮVYKDYMO  ATASKAITA </t>
  </si>
  <si>
    <r>
      <rPr>
        <b/>
        <sz val="11"/>
        <color indexed="8"/>
        <rFont val="Times New Roman"/>
        <family val="1"/>
        <charset val="186"/>
      </rPr>
      <t>Programos koordinatorė:</t>
    </r>
    <r>
      <rPr>
        <sz val="11"/>
        <color indexed="8"/>
        <rFont val="Times New Roman"/>
        <family val="1"/>
        <charset val="186"/>
      </rPr>
      <t xml:space="preserve"> </t>
    </r>
    <r>
      <rPr>
        <sz val="11"/>
        <rFont val="Times New Roman"/>
        <family val="1"/>
        <charset val="186"/>
      </rPr>
      <t>Telšių rajono savivaldybės administracijos Kultūros ir turizmo skyriaus vedėja Monika Domarkienė</t>
    </r>
  </si>
  <si>
    <r>
      <t xml:space="preserve">Programą vykdė: </t>
    </r>
    <r>
      <rPr>
        <sz val="11"/>
        <color indexed="8"/>
        <rFont val="Times New Roman"/>
        <family val="1"/>
        <charset val="186"/>
      </rPr>
      <t>BĮ Telšių rajono savivaldybės administraci</t>
    </r>
    <r>
      <rPr>
        <sz val="11"/>
        <rFont val="Times New Roman"/>
        <family val="1"/>
        <charset val="186"/>
      </rPr>
      <t>jos (toliau – Administracija)</t>
    </r>
    <r>
      <rPr>
        <sz val="11"/>
        <color indexed="8"/>
        <rFont val="Times New Roman"/>
        <family val="1"/>
        <charset val="186"/>
      </rPr>
      <t xml:space="preserve"> Statybos ir urbanistikos skyrius, Administracijos Strateginio planavimo ir investicijų skyrius, Administracijos Kultūros ir turizmo skyrius, Administracijos Švietimo ir sporto skyrius, BĮ Telšių kultūros centras, BĮ Telšių rajono savivaldybės Ryškėnų kultūros centras, BĮ Telšių rajono savivaldybės Viešvėnų kultūros centras, BĮ Telšių rajono savivaldybės Nevarėnų kultūros centras, BĮ Telšių rajono savivaldybės Tryškių  kultūros centras, BĮ Telšių rajono savivaldybės Varnių kultūros centras, BĮ Telšių rajono savivaldybės Luokės kultūros centras, BĮ Telšių rajono savivaldybės Karolinos Praniauskaitės viešoji biblioteka, BĮ Žemaitės dramos teatras.</t>
    </r>
  </si>
  <si>
    <t>01 tikslas. Skatinti bendruomenę aktyviai dalyvauti rajono kultūriniame ir kūno kultūros bei sporto gyvenime.</t>
  </si>
  <si>
    <r>
      <t>01 uždavinys. Sudaryti sąlygas gauti kultūros paslaugas</t>
    </r>
    <r>
      <rPr>
        <sz val="11"/>
        <color rgb="FFFF0000"/>
        <rFont val="Times New Roman"/>
        <family val="1"/>
        <charset val="186"/>
      </rPr>
      <t>,</t>
    </r>
    <r>
      <rPr>
        <sz val="11"/>
        <color indexed="8"/>
        <rFont val="Times New Roman"/>
        <family val="1"/>
        <charset val="186"/>
      </rPr>
      <t xml:space="preserve"> atitinkančias bendruomenės kultūrinius ir dvasinius poreikius.</t>
    </r>
  </si>
  <si>
    <t>02 uždavinys. Skatinti meno kolektyvus dalyvauti Dainų šventėse bei paminėti išskirtinius rajono istorinius  kultūrinius įvykius, datas, sukaktis</t>
  </si>
  <si>
    <t>03 uždavinys. Puoselėti tarptautinį ir vietinį kultūrinį bendradarbiavimą.</t>
  </si>
  <si>
    <t>04 uždavinys. Sudaryti palankią aplinką gyventojų laisvalaikio užimtumui, fiziniam aktyvumui ir sveikatos stiprinimui.</t>
  </si>
  <si>
    <t>05 uždavinys. Skatinti vietines iniciatyvas ir visuomenines asociacijas dalyvauti projektinėje veikloje.</t>
  </si>
  <si>
    <t>06 uždavinys. Prižiūrėti ir rekonstruoti kultūros ir sporto infrastruktūrą.</t>
  </si>
  <si>
    <t>02 tikslas. Saugoti Telšių rajono kultūros paveldą.</t>
  </si>
  <si>
    <t>01 uždavinys. Organizuoti kultūros paveldo objektų tvarkymo darbus, informacinę sklaidą jų išsaugojimo klausimais.</t>
  </si>
  <si>
    <t>Faktiškai įvykdyta</t>
  </si>
  <si>
    <t>Įvykdyta iš dalies</t>
  </si>
  <si>
    <t>Neįvykdyta</t>
  </si>
  <si>
    <t>2025 METŲ 006 KULTŪROS IR SPORTO POLITIKOS PROGRAMOS</t>
  </si>
  <si>
    <t xml:space="preserve">Programoje 2025 m. numatyta: </t>
  </si>
  <si>
    <t>Priemonė įvykdyta. Lėšos išmokėtos pagal patvirtintą grafiką.</t>
  </si>
  <si>
    <t>Buvo atsižvelgta į renginių kokybę, o ne į kiekybę (per klaidą buvo pateikti skaičiai su koncertinėmis išvykomis).</t>
  </si>
  <si>
    <t xml:space="preserve">Sumažėjo susidomėjimas kultūriniais renginiais. </t>
  </si>
  <si>
    <t>Dėl užsitęsusio paraiškų vertinimo VšĮ Centrinėje projektų valdymo agentūroje finansavimo sutartys buvo pasirašytos vėliau, todėl projektų įgyvendinimas prasidėjo tik metų pabaigoje. Dėl šios priežasties Telšių miesto nevyriausybinės organizacijos nesikreipė dėl prisidėjimo prie projektų, o skirtos lėšos buvo perkeltos į 2026 metus.</t>
  </si>
  <si>
    <t>Į paruošiamuosius koncertus važiavo tik 2 kolektyvai, nes koncertų datos sutapo su kitais renginiais.</t>
  </si>
  <si>
    <t>Renginiai sulaukė didesnio lankytojų skaičiaus, nes į jų organizavimą buvo investuota daugiau finansinių ir žmogiškųjų išteklių, o tai leido užtikrinti aukštesnę renginių kokybę ir patrauklesnę programą. Visuomenę traukia aukštos kokybės ir profesionalūs renginiai</t>
  </si>
  <si>
    <t>Etninės kultūros renginių organizavimas yra svarbus, prisidedant prie kultūrinės tapatybės išsaugojimo globalizacijos ir sparčių socialinių pokyčių sąlygomis. Tokie renginiai stiprina visuomenės kultūrinį sąmoningumą, skatina tarpkultūrinį dialogą bei bendruomenių sanglaudą.</t>
  </si>
  <si>
    <t>Dėl išaugusio renginių skaičiaus.</t>
  </si>
  <si>
    <t>Savivaldybės, jai pavaldžių sporto įstaigų ir kitų organizacijų organizuojamų sporto varžybų dalyvių skaičius išaugo dėl to, kad rajone buvo vykdoma daugiau fizinio aktyvumo ir sporto renginių.</t>
  </si>
  <si>
    <t>Dokumentų išduoties augimą lėmė nuoseklus fondo atnaujinimas, skaitytojų poreikius atitinkančios literatūros pasiūla bei aktyvios skaitymo skatinimo iniciatyvos.</t>
  </si>
  <si>
    <t>Renginių skaičiaus didėjimą lėmė projektinių veiklų įgyvendinimas, bendradarbiavimas su partneriais bei siekis stiprinti bibliotekos, kaip bendruomenės centro, vaidmenį.</t>
  </si>
  <si>
    <t>Elektroninių paslaugų augimą lėmė didėjantis gyventojų poreikis nuotolinėms paslaugoms, aktyvi skaitmeninių išteklių sklaida.</t>
  </si>
  <si>
    <t>Sumažėjo, nes į skaičių nebetraukiamas Upynos Oninių žiūrovų skaičius.</t>
  </si>
  <si>
    <t>Lankytojų ir dalyvių skaičius renginiuose viršijo lūkesčius.</t>
  </si>
  <si>
    <t>Susikūrė keturi nauji kolektyvai  (vaidintojų trupė „Vaidonės“, Kapela „Buožėnų šelmiai“, Estradinis duetas, Mišrus vokalinis ansamblis „Svaja“).</t>
  </si>
  <si>
    <t>Renginių poreikis buvo didesnis nei planuota.</t>
  </si>
  <si>
    <t>Mažėja gyventojų skaičius. Ryškėnuose ir Žarėnuose mokyklų nebėra, liko  darželiai. Mažiau renginių moksleiviams.</t>
  </si>
  <si>
    <t>Didesnė spektaklių paklausa.</t>
  </si>
  <si>
    <t>Lankytojų skaičius viršijo lūkesčius.</t>
  </si>
  <si>
    <r>
      <rPr>
        <b/>
        <sz val="11"/>
        <rFont val="Times New Roman"/>
        <family val="1"/>
      </rPr>
      <t>2025 m.</t>
    </r>
    <r>
      <rPr>
        <sz val="11"/>
        <rFont val="Times New Roman"/>
        <family val="1"/>
      </rPr>
      <t xml:space="preserve"> planuota įvykd</t>
    </r>
    <r>
      <rPr>
        <sz val="11"/>
        <rFont val="Times New Roman"/>
        <family val="1"/>
        <charset val="186"/>
      </rPr>
      <t>yti 40</t>
    </r>
    <r>
      <rPr>
        <sz val="11"/>
        <rFont val="Times New Roman"/>
        <family val="1"/>
      </rPr>
      <t xml:space="preserve"> priemonių (kurioms skirti / panaudoti asignavimai):  </t>
    </r>
    <r>
      <rPr>
        <b/>
        <sz val="11"/>
        <rFont val="Times New Roman"/>
        <family val="1"/>
      </rPr>
      <t>6 974 880,35/ 6 460 740,88 Eur</t>
    </r>
    <r>
      <rPr>
        <sz val="11"/>
        <rFont val="Times New Roman"/>
        <family val="1"/>
      </rPr>
      <t>.</t>
    </r>
  </si>
  <si>
    <t>Uždaryti du filialai: Viekšnalių ir Lieplaukės.</t>
  </si>
  <si>
    <t>Šitą priemonę reikia užslėpti, nes 2025 m. nebuo numatyta nei lėšų nei rodiklio</t>
  </si>
  <si>
    <t>Pagal rangos sutarties įsipareigojimus šviestuvai yra apdrausti rangovo, o draudimas galioja iki 2027 metų. Atsižvelgiant į tai, šiai priemonei numatytos lėšos nebuvo panaudotos. Tačiau nustatytas rodiklis buvo pasiektas.</t>
  </si>
  <si>
    <t>Susikūrė linijinių šokių grupė „Šatrijos ritmu“, vokalinis duetas „VOCCAL2“.</t>
  </si>
  <si>
    <t xml:space="preserve">Nukrypimų nuo plano priežastys, komentarai </t>
  </si>
  <si>
    <t>Programos, tikslo, uždavinio, priemonės pavadinimas, finansavimo šaltiniai</t>
  </si>
  <si>
    <t>Dalyvių skaičius padidėjo naujiems nariams įsitraukus į meno kolektyvų veiklą.</t>
  </si>
  <si>
    <t>Lankytojų ir dalyvių skaičius renginiuose nepasiekė planuojamo rodiklio.</t>
  </si>
  <si>
    <t>Įstaigoje veikiančių kolektyvų dalyvių skaičius pasiekė ir viršijo siektinus rodiklius. Į kolektyvus įsitraukė naujų narių. SB (SP) lėšų planas nebuvo įvykdytas dėl nesurinktų lėšų, mažesnio nuomos porekio. Taip pat buvo gautas mažesnis, nei planuota, finansavimas projektams iš valstybės biudžeto (LRVB). KT lėšos nebuvo panaudotos, perkeltos į 2026 m.</t>
  </si>
  <si>
    <t>Lankytojų skaičius, lyginant su planuotu rodikliu, sumažėjo 29,8 proc., tačiau šį pokytį daugiausia lėmė praėjusiais metais fiksuotas išskirtinai didelis lankytojų srautas, susijęs su masiniais renginiais, tokiais kaip Dainų šventė. Į statistiką nebetraukiami internetu renginius stebintys žiūrovai. </t>
  </si>
  <si>
    <t>2025 metais pradėjo veikti dar vienas suaugusių vokalinis ansamblis, o tai rodo, kad užimtumo poreikis tik auga. </t>
  </si>
  <si>
    <t>Planuotas renginių skaičius pasiektas, o poreikis per metus viršijo lūkesčius. </t>
  </si>
  <si>
    <t>Susikūrė linijinių šokių grupė „Šatrijos ritmas“, vokalinis duetas „VOCCAL2“ . SB (SP) planas įvykdytas, tačiau lėšos nepanaudotos ir perkeltos į 2026 m.  Iš valstybės biudžeto (LRVB) gautas mažesnis, nei planuota, finansavimas projektams.</t>
  </si>
  <si>
    <t>Sumažėjo, nes atsisakyta mažos apimties, susidomėjimo nesulaukusių renginių. Taip pat dėl prasto vasaros oro ant Šatrijos kalno buvo mažiau užsakyta Raganų edukacijų.</t>
  </si>
  <si>
    <t>Susikūrė naujų meno mėgėjų kolektyvų. SB (SP) planas įvykdytas, tačiau lėšos nepanaudotos ir perkeltos į 2026 m.  Iš valstybės biudžeto (LRVB) gautas mažesnis, nei planuota, finansavimas projektams. KT lėšos nebuvo panaudotos, jos perkeltos į 2026 m.</t>
  </si>
  <si>
    <t>Renginių poreikis buvo didesnis, nei planuota.</t>
  </si>
  <si>
    <t>Kolektyvų skaičius sumažėjo dėl gyventojų skaičiaus mažėjimo. Buvo panaudota mažiau SB (SP) ir KT lėšų, o likutis perkeltas į 2026 m.</t>
  </si>
  <si>
    <t>Kolektyvų skaičius sumažėjo dėl gyventojų skaičiaus mažėjimo.</t>
  </si>
  <si>
    <t>Iš šokių studijos „Liepsna“ išėjo dvi šokėjos. Iš kultūros tarybos buvo gautas mažesnis, nei planuota, valstybės biudžeto (LRVB) finansavimas projektams. KT lėšos nepanaudotos ir perkeltos į 2026 m.</t>
  </si>
  <si>
    <t>Išėjus meno vadovui, nebeliko moterų vokalinio ansamblio.</t>
  </si>
  <si>
    <t>Keitėsi meno vadovai, dėl ko sumažėjo ir kolektyvų.</t>
  </si>
  <si>
    <t>Buvo sąmoningai pasirinkta orientuotis į aukštesnę turiningesnių, profesionalesnių renginių kokybę, o ne į kiekybę; įstaigos meno kolektyvai dažniau koncertavo išvykose, todėl dalis veiklų vyko už kultūros centro ribų ir dėl šių priežasčių renginių skaičius kultūros centre sumažėjo.</t>
  </si>
  <si>
    <t>Lankytojų skaičius truputį išaugo, nes daugiau lankytojų  pritraukė nemokami populiariosios muzikos atlikėjų koncertai.</t>
  </si>
  <si>
    <t xml:space="preserve">Lankytojų skaičiaus augimą lėmė išplėsta kultūrinių ir edukacinių veiklų pasiūla, aktyvus viešinimas. Buvo gautas mažesnis, nei planuota, valstybės biudžeto (LRVB) finansavimas projektams. </t>
  </si>
  <si>
    <t xml:space="preserve">Didėjo įstaigos žinomumas ir pasiekiamumas, žiūrovams pasiūlytas naujas turinys. SB (SP) planas įvykdytas, nepanaudotos lėšos perkeltos į 2026 m. Į 2026 m. perkeltos ir nepanaudotos KT lėšos. Buvo gautas mažesnis, nei planuota, valstybės biudžeto (LRVB) finansavimas projektams. </t>
  </si>
  <si>
    <t>Spektakliai sukurti pagal planą, bet vieno spektaklio premjera atkelta iš 2024 m.</t>
  </si>
  <si>
    <t>Gastrolių / sklaidos strategija įgyvendinta pagal planą.</t>
  </si>
  <si>
    <t>Profesionalus teatro modelis, kryptinga kūrėjų integracija, kurianti atsvarą mėgėjams.</t>
  </si>
  <si>
    <t xml:space="preserve">Padaugėjo kolektyvą lankančių dalyvių skaičius. SB (SP) planas įvykdytas, tačiau ne visos lėšos panaudotos, jos perkeltos į 2026 m. Nepanaudotos ir KT lėšos, jos perkeltos į 2026 m. Iš valstybės biudžeto (LRVB) gautas mažesnis, nei planuota, finansavimas projektams. </t>
  </si>
  <si>
    <t xml:space="preserve">Padaugėjo dalyvių, nes kuriant spektaklius išaugo vaidintojų poreikis. SB (SP) planas įvykdytas, tačiau ne visos lėšos panaudotos. Jos perkeltos į 2026 m. Taip pat į 2026 m perkeltos ir nepanaudotos ir KT lėšos. Buvo gautas mažesnis, nei planuota, valstybės biudžeto (LRVB) finansavimas projektams. </t>
  </si>
  <si>
    <t>Mažiau lėšų panaudota atsižvelgiant į tai, kad viešųjų pirkimų metu buvo pasiūlytos mažesnės kainos.</t>
  </si>
  <si>
    <t>Iš kultūros tarybos dalinį finansavimą gavo daugiau projektų, nei buvo planuota.</t>
  </si>
  <si>
    <t>Padidinus finansavimo biudžetą iki 25 000,00 Eur, sudarytos palankesnės sąlygos, kad daugiau teikėjų gautų paramą. Didesnė skiriama suma padidino programos patrauklumą ir paskatino aktyvesnį pareiškėjų dalyvavimą.</t>
  </si>
  <si>
    <t>Dėl skirto didesnio finansavimo paremta daugiau sportinės veiklos projektų.</t>
  </si>
  <si>
    <t>Dėl to, kad pateikta mažiau projektų, sumažėjo projektuose dalyvavusių neįgaliųjų skaičius.</t>
  </si>
  <si>
    <t>Dėl skirto didesnio finansavimo paskatinta daugiau sportininkų.</t>
  </si>
  <si>
    <t>Krepšinio komandos geri rezultatai čempionate pritraukė daugiau žiūrovų.</t>
  </si>
  <si>
    <t>Futbolo komandos geras žaidimas čempionate pritraukė daugiau žiūrovų.</t>
  </si>
  <si>
    <t>Gauta paraiškų daugiau, negu buvo planuota. Projektai finansuoti mažesne apimtimi.</t>
  </si>
  <si>
    <t>Gauta mažiau, negu buvo planuota, paraiškų projektams finansuoti. Projektai finansuoti didesne apimtimi.</t>
  </si>
  <si>
    <t>Priemonė įvykdyta. Bendruomenės aktyviau vykdė veiklą, todėl daugiau, nei buvo planuota, bendruomenių kreipėsi dėl veiklos išlaidų kompensavimo. Tačiau ne visos bendruomenės prašė kompensuoti išlaidas už visus ketvirčius, todėl panaudota mažiau lėšų, nei buvo numatyta.</t>
  </si>
  <si>
    <t>Įgyvendinta daugiau, bet mažesnės apimties remonto darbų objektuose.</t>
  </si>
  <si>
    <t>Priemonė įvykdyta iš dalies. Projekto įgyvendinimo sutartis pasirašyta 2025 m. liepos 30 d. Projekte buvo numatytas paprastasis patalpų remontas. Vis dėlto, siekiant užtikrinti vientisą ir funkcionalų patalpų sutvarkymą, prieš pradedant rangos darbų pirkimo procedūras, nuspręsta parengti interjero dizaino projektą.
Interjero dizaino projektą planuojama parengti iki 2026 m. gegužės mėn. Atsižvelgiant į šią aplinkybę, rangos darbai ataskaitiniu laikotarpiu nebuvo pradėti, todėl projektui skirtos lėšos dar nebuvo panaudotos.</t>
  </si>
  <si>
    <t>Priemonė įvykdyta iš dalies. Įgyvendinant projektą 2025 m. buvo planuota pradėti rangos darbų sutarties vykdymą ir įsigyti projekte numatytą įrangą. Rangos darbų sutartis vykdoma pagal planą. Įrangos pirkimo procedūros buvo įvykdytos, tačiau nustačius galimų pažeidimų riziką, sutartys nebuvo pasirašytos. Dėl šios priežasties nuspręsta pirkimus pakartoti 2026 m., todėl 2025 m. šiai veiklai suplanuotos lėšos nebuvo panaudotos.</t>
  </si>
  <si>
    <t>Atlikta daugiau darbų už suplanuotas lėšas, todėl rodiklis viršytas. Atlikti laikinų apsaugos priemonių įrengimo darbai Biržuvėnų dvaro sodybos ledainėje;skirtos lėšos seniūnijai Lietuvos partizanų kapo Žarėnuose paprastojo remonto darbams atlikti ir medžiagoms įsigyti; atlikti pritaikymo lankymui darbai – įrengtas tiltelis Telšių apylinkės žydų žudynių vietoje ir kape Degaičiuose.</t>
  </si>
  <si>
    <t>2025 m. buvo atlikti nenumatyti darbai – parengtas stogo defektų šalinimo projektas bei įvykdyti stogo defektų šalinimo darbai. Tik pašalinus nustatytus stogo defektus, tapo įmanoma tęsti ir įgyvendinti Paveldotvarkos programoje numatytas veiklas. Todėl nepanaudotų lėšų panaudojimas yra numatytas 2026 m. biudžete.</t>
  </si>
  <si>
    <t>Priemonė įvykdyta iš dalies. Nepavyko įgyvendinti 100 proc., nes objekte atsirado nenumatytų darbų (inžinerinių tinklų įrengimas). Darbai bus tęsiami 2026 m.</t>
  </si>
  <si>
    <t>faktiškai įvykdytos – 36 priemonės (pasiektos visos rodiklių reikšmės);</t>
  </si>
  <si>
    <t>iš dalies įvykdytos – 4 priemonės (pasiekta mažiau rodiklių reikšmių, nei planuota);</t>
  </si>
  <si>
    <t>neįvykdyta – 0 priemonių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</si>
</sst>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5" x14ac:knownFonts="1">
    <font>
      <sz val="11"/>
      <color rgb="FF000000"/>
      <name val="Calibri"/>
      <family val="2"/>
    </font>
    <font>
      <sz val="11"/>
      <color rgb="FF000000"/>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b/>
      <sz val="11"/>
      <color indexed="8"/>
      <name val="Times New Roman"/>
      <family val="1"/>
      <charset val="186"/>
    </font>
    <font>
      <sz val="11"/>
      <color indexed="8"/>
      <name val="Calibri"/>
      <family val="2"/>
      <charset val="186"/>
    </font>
    <font>
      <sz val="11"/>
      <color indexed="8"/>
      <name val="Times New Roman"/>
      <family val="1"/>
      <charset val="186"/>
    </font>
    <font>
      <u/>
      <sz val="11"/>
      <color indexed="8"/>
      <name val="Times New Roman"/>
      <family val="1"/>
      <charset val="186"/>
    </font>
    <font>
      <sz val="11"/>
      <color rgb="FFFF0000"/>
      <name val="Times New Roman"/>
      <family val="1"/>
      <charset val="186"/>
    </font>
    <font>
      <sz val="11"/>
      <name val="Times New Roman"/>
      <family val="1"/>
    </font>
    <font>
      <b/>
      <sz val="11"/>
      <name val="Times New Roman"/>
      <family val="1"/>
    </font>
    <font>
      <sz val="11"/>
      <name val="Calibri"/>
      <family val="2"/>
      <charset val="186"/>
    </font>
    <font>
      <sz val="11"/>
      <color rgb="FFFF0000"/>
      <name val="Calibri"/>
      <family val="2"/>
      <charset val="186"/>
    </font>
    <font>
      <sz val="11"/>
      <color rgb="FF000000"/>
      <name val="Calibri"/>
      <family val="2"/>
      <charset val="186"/>
    </font>
  </fonts>
  <fills count="11">
    <fill>
      <patternFill patternType="none"/>
    </fill>
    <fill>
      <patternFill patternType="gray125"/>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E6E6E6"/>
        <bgColor indexed="64"/>
      </patternFill>
    </fill>
    <fill>
      <patternFill patternType="solid">
        <fgColor rgb="FFFFFFFF"/>
        <bgColor indexed="64"/>
      </patternFill>
    </fill>
    <fill>
      <patternFill patternType="solid">
        <fgColor theme="0"/>
        <bgColor indexed="64"/>
      </patternFill>
    </fill>
    <fill>
      <patternFill patternType="solid">
        <fgColor rgb="FF66FF99"/>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medium">
        <color indexed="64"/>
      </bottom>
      <diagonal/>
    </border>
    <border>
      <left style="thin">
        <color rgb="FF000000"/>
      </left>
      <right style="thin">
        <color indexed="64"/>
      </right>
      <top style="medium">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rgb="FF000000"/>
      </bottom>
      <diagonal/>
    </border>
    <border>
      <left style="medium">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pplyBorder="0"/>
  </cellStyleXfs>
  <cellXfs count="204">
    <xf numFmtId="0" fontId="0" fillId="0" borderId="0" xfId="0"/>
    <xf numFmtId="0" fontId="1" fillId="0" borderId="0" xfId="0" applyFont="1" applyAlignment="1">
      <alignment wrapText="1"/>
    </xf>
    <xf numFmtId="0" fontId="2" fillId="0" borderId="7" xfId="0" applyFont="1" applyBorder="1" applyAlignment="1">
      <alignment horizontal="center" wrapText="1" readingOrder="1"/>
    </xf>
    <xf numFmtId="0" fontId="1" fillId="5" borderId="2" xfId="0" applyFont="1" applyFill="1" applyBorder="1" applyAlignment="1" applyProtection="1">
      <alignment vertical="top" wrapText="1" readingOrder="1"/>
      <protection locked="0"/>
    </xf>
    <xf numFmtId="0" fontId="1" fillId="5" borderId="3" xfId="0" applyFont="1" applyFill="1" applyBorder="1" applyAlignment="1" applyProtection="1">
      <alignment vertical="top" wrapText="1" readingOrder="1"/>
      <protection locked="0"/>
    </xf>
    <xf numFmtId="164" fontId="1" fillId="5" borderId="3" xfId="0" applyNumberFormat="1" applyFont="1" applyFill="1" applyBorder="1" applyAlignment="1">
      <alignment horizontal="right" vertical="top" wrapText="1" readingOrder="1"/>
    </xf>
    <xf numFmtId="0" fontId="1" fillId="5" borderId="3" xfId="0" applyFont="1" applyFill="1" applyBorder="1" applyAlignment="1" applyProtection="1">
      <alignment horizontal="right" vertical="top" wrapText="1" readingOrder="1"/>
      <protection locked="0"/>
    </xf>
    <xf numFmtId="0" fontId="1" fillId="5" borderId="3" xfId="0" applyFont="1" applyFill="1" applyBorder="1" applyAlignment="1" applyProtection="1">
      <alignment horizontal="left" vertical="top" wrapText="1" readingOrder="1"/>
      <protection locked="0"/>
    </xf>
    <xf numFmtId="0" fontId="1" fillId="5" borderId="3" xfId="0" applyFont="1" applyFill="1" applyBorder="1" applyAlignment="1" applyProtection="1">
      <alignment horizontal="center" vertical="top" wrapText="1" readingOrder="1"/>
      <protection locked="0"/>
    </xf>
    <xf numFmtId="0" fontId="1" fillId="5" borderId="4" xfId="0" applyFont="1" applyFill="1" applyBorder="1" applyAlignment="1" applyProtection="1">
      <alignment horizontal="right" vertical="top" wrapText="1" readingOrder="1"/>
      <protection locked="0"/>
    </xf>
    <xf numFmtId="0" fontId="1" fillId="4" borderId="2" xfId="0" applyFont="1" applyFill="1" applyBorder="1" applyAlignment="1" applyProtection="1">
      <alignment vertical="top" wrapText="1" readingOrder="1"/>
      <protection locked="0"/>
    </xf>
    <xf numFmtId="0" fontId="1" fillId="4" borderId="3" xfId="0" applyFont="1" applyFill="1" applyBorder="1" applyAlignment="1" applyProtection="1">
      <alignment vertical="top" wrapText="1" readingOrder="1"/>
      <protection locked="0"/>
    </xf>
    <xf numFmtId="164" fontId="1" fillId="4" borderId="3" xfId="0" applyNumberFormat="1" applyFont="1" applyFill="1" applyBorder="1" applyAlignment="1">
      <alignment horizontal="right" vertical="top" wrapText="1" readingOrder="1"/>
    </xf>
    <xf numFmtId="0" fontId="1" fillId="4" borderId="3" xfId="0" applyFont="1" applyFill="1" applyBorder="1" applyAlignment="1" applyProtection="1">
      <alignment horizontal="right" vertical="top" wrapText="1" readingOrder="1"/>
      <protection locked="0"/>
    </xf>
    <xf numFmtId="0" fontId="1" fillId="4" borderId="3" xfId="0" applyFont="1" applyFill="1" applyBorder="1" applyAlignment="1" applyProtection="1">
      <alignment horizontal="left" vertical="top" wrapText="1" readingOrder="1"/>
      <protection locked="0"/>
    </xf>
    <xf numFmtId="0" fontId="1" fillId="4" borderId="3" xfId="0" applyFont="1" applyFill="1" applyBorder="1" applyAlignment="1" applyProtection="1">
      <alignment horizontal="center" vertical="top" wrapText="1" readingOrder="1"/>
      <protection locked="0"/>
    </xf>
    <xf numFmtId="0" fontId="1" fillId="4" borderId="4" xfId="0" applyFont="1" applyFill="1" applyBorder="1" applyAlignment="1" applyProtection="1">
      <alignment horizontal="right" vertical="top" wrapText="1" readingOrder="1"/>
      <protection locked="0"/>
    </xf>
    <xf numFmtId="0" fontId="1" fillId="3" borderId="2" xfId="0" applyFont="1" applyFill="1" applyBorder="1" applyAlignment="1" applyProtection="1">
      <alignment vertical="top" wrapText="1" readingOrder="1"/>
      <protection locked="0"/>
    </xf>
    <xf numFmtId="0" fontId="1" fillId="3" borderId="3" xfId="0" applyFont="1" applyFill="1" applyBorder="1" applyAlignment="1" applyProtection="1">
      <alignment vertical="top" wrapText="1" readingOrder="1"/>
      <protection locked="0"/>
    </xf>
    <xf numFmtId="164" fontId="1" fillId="3" borderId="3" xfId="0" applyNumberFormat="1" applyFont="1" applyFill="1" applyBorder="1" applyAlignment="1">
      <alignment horizontal="right" vertical="top" wrapText="1" readingOrder="1"/>
    </xf>
    <xf numFmtId="0" fontId="1" fillId="3" borderId="3" xfId="0" applyFont="1" applyFill="1" applyBorder="1" applyAlignment="1" applyProtection="1">
      <alignment horizontal="right" vertical="top" wrapText="1" readingOrder="1"/>
      <protection locked="0"/>
    </xf>
    <xf numFmtId="0" fontId="1" fillId="3" borderId="3" xfId="0" applyFont="1" applyFill="1" applyBorder="1" applyAlignment="1" applyProtection="1">
      <alignment horizontal="left" vertical="top" wrapText="1" readingOrder="1"/>
      <protection locked="0"/>
    </xf>
    <xf numFmtId="0" fontId="1" fillId="3" borderId="3" xfId="0" applyFont="1" applyFill="1" applyBorder="1" applyAlignment="1" applyProtection="1">
      <alignment horizontal="center" vertical="top" wrapText="1" readingOrder="1"/>
      <protection locked="0"/>
    </xf>
    <xf numFmtId="0" fontId="1" fillId="3" borderId="4" xfId="0" applyFont="1" applyFill="1" applyBorder="1" applyAlignment="1" applyProtection="1">
      <alignment horizontal="right" vertical="top" wrapText="1" readingOrder="1"/>
      <protection locked="0"/>
    </xf>
    <xf numFmtId="0" fontId="1" fillId="0" borderId="2" xfId="0" applyFont="1" applyBorder="1" applyAlignment="1" applyProtection="1">
      <alignment vertical="top" wrapText="1" readingOrder="1"/>
      <protection locked="0"/>
    </xf>
    <xf numFmtId="0" fontId="1" fillId="0" borderId="3" xfId="0" applyFont="1" applyBorder="1" applyAlignment="1" applyProtection="1">
      <alignment vertical="top" wrapText="1" readingOrder="1"/>
      <protection locked="0"/>
    </xf>
    <xf numFmtId="164" fontId="1" fillId="0" borderId="3" xfId="0" applyNumberFormat="1" applyFont="1" applyBorder="1" applyAlignment="1">
      <alignment horizontal="right" vertical="top" wrapText="1" readingOrder="1"/>
    </xf>
    <xf numFmtId="0" fontId="1" fillId="0" borderId="3" xfId="0" applyFont="1" applyBorder="1" applyAlignment="1" applyProtection="1">
      <alignment horizontal="right" vertical="top" wrapText="1" readingOrder="1"/>
      <protection locked="0"/>
    </xf>
    <xf numFmtId="0" fontId="1" fillId="0" borderId="3" xfId="0" applyFont="1" applyBorder="1" applyAlignment="1" applyProtection="1">
      <alignment horizontal="left" vertical="top" wrapText="1" readingOrder="1"/>
      <protection locked="0"/>
    </xf>
    <xf numFmtId="0" fontId="1" fillId="0" borderId="3" xfId="0" applyFont="1" applyBorder="1" applyAlignment="1" applyProtection="1">
      <alignment horizontal="center" vertical="top" wrapText="1" readingOrder="1"/>
      <protection locked="0"/>
    </xf>
    <xf numFmtId="0" fontId="1" fillId="0" borderId="4" xfId="0" applyFont="1" applyBorder="1" applyAlignment="1" applyProtection="1">
      <alignment horizontal="right" vertical="top" wrapText="1" readingOrder="1"/>
      <protection locked="0"/>
    </xf>
    <xf numFmtId="0" fontId="1" fillId="0" borderId="5"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1" xfId="0" applyFont="1" applyBorder="1" applyAlignment="1" applyProtection="1">
      <alignment horizontal="righ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164" fontId="1" fillId="0" borderId="3" xfId="0" applyNumberFormat="1" applyFont="1" applyBorder="1" applyAlignment="1" applyProtection="1">
      <alignment horizontal="right" vertical="top" wrapText="1" readingOrder="1"/>
      <protection locked="0"/>
    </xf>
    <xf numFmtId="164" fontId="1" fillId="0" borderId="1" xfId="0" applyNumberFormat="1" applyFont="1" applyBorder="1" applyAlignment="1">
      <alignment horizontal="right" vertical="top" wrapText="1" readingOrder="1"/>
    </xf>
    <xf numFmtId="0" fontId="1" fillId="3" borderId="11" xfId="0" applyFont="1" applyFill="1" applyBorder="1" applyAlignment="1" applyProtection="1">
      <alignment vertical="top" wrapText="1" readingOrder="1"/>
      <protection locked="0"/>
    </xf>
    <xf numFmtId="0" fontId="1" fillId="3" borderId="12" xfId="0" applyFont="1" applyFill="1" applyBorder="1" applyAlignment="1" applyProtection="1">
      <alignment vertical="top" wrapText="1" readingOrder="1"/>
      <protection locked="0"/>
    </xf>
    <xf numFmtId="164" fontId="1" fillId="3" borderId="12" xfId="0" applyNumberFormat="1" applyFont="1" applyFill="1" applyBorder="1" applyAlignment="1">
      <alignment horizontal="right" vertical="top" wrapText="1" readingOrder="1"/>
    </xf>
    <xf numFmtId="0" fontId="1" fillId="3" borderId="12" xfId="0" applyFont="1" applyFill="1" applyBorder="1" applyAlignment="1" applyProtection="1">
      <alignment horizontal="left" vertical="top" wrapText="1" readingOrder="1"/>
      <protection locked="0"/>
    </xf>
    <xf numFmtId="0" fontId="1" fillId="3" borderId="12" xfId="0" applyFont="1" applyFill="1" applyBorder="1" applyAlignment="1" applyProtection="1">
      <alignment horizontal="center" vertical="top" wrapText="1" readingOrder="1"/>
      <protection locked="0"/>
    </xf>
    <xf numFmtId="2" fontId="1" fillId="3" borderId="12" xfId="0" applyNumberFormat="1" applyFont="1" applyFill="1" applyBorder="1" applyAlignment="1" applyProtection="1">
      <alignment horizontal="right" vertical="top" wrapText="1" readingOrder="1"/>
      <protection locked="0"/>
    </xf>
    <xf numFmtId="2" fontId="1" fillId="3" borderId="12" xfId="0" applyNumberFormat="1" applyFont="1" applyFill="1" applyBorder="1" applyAlignment="1" applyProtection="1">
      <alignment horizontal="center" vertical="top" wrapText="1" readingOrder="1"/>
      <protection locked="0"/>
    </xf>
    <xf numFmtId="0" fontId="3" fillId="3" borderId="13" xfId="0" applyFont="1" applyFill="1" applyBorder="1" applyAlignment="1" applyProtection="1">
      <alignment horizontal="left" vertical="top" wrapText="1" readingOrder="1"/>
      <protection locked="0"/>
    </xf>
    <xf numFmtId="0" fontId="1" fillId="3" borderId="14" xfId="0" applyFont="1" applyFill="1" applyBorder="1" applyAlignment="1" applyProtection="1">
      <alignment vertical="top" wrapText="1" readingOrder="1"/>
      <protection locked="0"/>
    </xf>
    <xf numFmtId="0" fontId="1" fillId="3" borderId="15" xfId="0" applyFont="1" applyFill="1" applyBorder="1" applyAlignment="1" applyProtection="1">
      <alignment vertical="top" wrapText="1" readingOrder="1"/>
      <protection locked="0"/>
    </xf>
    <xf numFmtId="164" fontId="1" fillId="3" borderId="15" xfId="0" applyNumberFormat="1" applyFont="1" applyFill="1" applyBorder="1" applyAlignment="1">
      <alignment horizontal="right" vertical="top" wrapText="1" readingOrder="1"/>
    </xf>
    <xf numFmtId="0" fontId="1" fillId="3" borderId="15" xfId="0" applyFont="1" applyFill="1" applyBorder="1" applyAlignment="1" applyProtection="1">
      <alignment horizontal="left" vertical="top" wrapText="1" readingOrder="1"/>
      <protection locked="0"/>
    </xf>
    <xf numFmtId="0" fontId="1" fillId="3" borderId="15" xfId="0" applyFont="1" applyFill="1" applyBorder="1" applyAlignment="1" applyProtection="1">
      <alignment horizontal="center" vertical="top" wrapText="1" readingOrder="1"/>
      <protection locked="0"/>
    </xf>
    <xf numFmtId="2" fontId="1" fillId="3" borderId="15" xfId="0" applyNumberFormat="1" applyFont="1" applyFill="1" applyBorder="1" applyAlignment="1" applyProtection="1">
      <alignment horizontal="right" vertical="top" wrapText="1" readingOrder="1"/>
      <protection locked="0"/>
    </xf>
    <xf numFmtId="2" fontId="1" fillId="3" borderId="15" xfId="0" applyNumberFormat="1" applyFont="1" applyFill="1" applyBorder="1" applyAlignment="1" applyProtection="1">
      <alignment horizontal="center" vertical="top" wrapText="1" readingOrder="1"/>
      <protection locked="0"/>
    </xf>
    <xf numFmtId="0" fontId="3" fillId="3" borderId="16" xfId="0" applyFont="1" applyFill="1" applyBorder="1" applyAlignment="1" applyProtection="1">
      <alignment horizontal="right" vertical="top" wrapText="1" readingOrder="1"/>
      <protection locked="0"/>
    </xf>
    <xf numFmtId="0" fontId="1" fillId="3" borderId="17" xfId="0" applyFont="1" applyFill="1" applyBorder="1" applyAlignment="1" applyProtection="1">
      <alignment horizontal="left" vertical="top" wrapText="1" readingOrder="1"/>
      <protection locked="0"/>
    </xf>
    <xf numFmtId="0" fontId="1" fillId="3" borderId="17" xfId="0" applyFont="1" applyFill="1" applyBorder="1" applyAlignment="1" applyProtection="1">
      <alignment horizontal="center" vertical="top" wrapText="1" readingOrder="1"/>
      <protection locked="0"/>
    </xf>
    <xf numFmtId="2" fontId="1" fillId="3" borderId="3" xfId="0" applyNumberFormat="1" applyFont="1" applyFill="1" applyBorder="1" applyAlignment="1" applyProtection="1">
      <alignment horizontal="right" vertical="top" wrapText="1" readingOrder="1"/>
      <protection locked="0"/>
    </xf>
    <xf numFmtId="0" fontId="3" fillId="3" borderId="16" xfId="0" applyFont="1" applyFill="1" applyBorder="1" applyAlignment="1" applyProtection="1">
      <alignment horizontal="left" vertical="top" wrapText="1" readingOrder="1"/>
      <protection locked="0"/>
    </xf>
    <xf numFmtId="2" fontId="1" fillId="3" borderId="17" xfId="0" applyNumberFormat="1" applyFont="1" applyFill="1" applyBorder="1" applyAlignment="1" applyProtection="1">
      <alignment horizontal="right" vertical="top" wrapText="1" readingOrder="1"/>
      <protection locked="0"/>
    </xf>
    <xf numFmtId="164" fontId="1" fillId="0" borderId="19" xfId="0" applyNumberFormat="1" applyFont="1" applyBorder="1" applyAlignment="1">
      <alignment horizontal="right" vertical="top" wrapText="1" readingOrder="1"/>
    </xf>
    <xf numFmtId="164" fontId="1" fillId="0" borderId="19" xfId="0" applyNumberFormat="1" applyFont="1" applyBorder="1" applyAlignment="1" applyProtection="1">
      <alignment horizontal="right" vertical="top" wrapText="1" readingOrder="1"/>
      <protection locked="0"/>
    </xf>
    <xf numFmtId="0" fontId="3" fillId="0" borderId="0" xfId="0" applyFont="1" applyAlignment="1">
      <alignment wrapText="1"/>
    </xf>
    <xf numFmtId="0" fontId="1" fillId="6" borderId="1" xfId="0" applyFont="1" applyFill="1" applyBorder="1" applyAlignment="1" applyProtection="1">
      <alignment vertical="top" wrapText="1" readingOrder="1"/>
      <protection locked="0"/>
    </xf>
    <xf numFmtId="164" fontId="1" fillId="6" borderId="1" xfId="0" applyNumberFormat="1" applyFont="1" applyFill="1" applyBorder="1" applyAlignment="1">
      <alignment horizontal="right" vertical="top" wrapText="1" readingOrder="1"/>
    </xf>
    <xf numFmtId="164" fontId="1" fillId="6" borderId="19" xfId="0" applyNumberFormat="1" applyFont="1" applyFill="1" applyBorder="1" applyAlignment="1">
      <alignment horizontal="right" vertical="top" wrapText="1" readingOrder="1"/>
    </xf>
    <xf numFmtId="0" fontId="2" fillId="2" borderId="30" xfId="0" applyFont="1" applyFill="1" applyBorder="1" applyAlignment="1" applyProtection="1">
      <alignment horizontal="right" vertical="top" wrapText="1" readingOrder="1"/>
      <protection locked="0"/>
    </xf>
    <xf numFmtId="164" fontId="2" fillId="2" borderId="30" xfId="0" applyNumberFormat="1" applyFont="1" applyFill="1" applyBorder="1" applyAlignment="1">
      <alignment horizontal="right" vertical="top" wrapText="1" readingOrder="1"/>
    </xf>
    <xf numFmtId="164" fontId="2" fillId="2" borderId="31" xfId="0" applyNumberFormat="1" applyFont="1" applyFill="1" applyBorder="1" applyAlignment="1">
      <alignment horizontal="right" vertical="top" wrapText="1" readingOrder="1"/>
    </xf>
    <xf numFmtId="2" fontId="1" fillId="5" borderId="3" xfId="0" applyNumberFormat="1" applyFont="1" applyFill="1" applyBorder="1" applyAlignment="1" applyProtection="1">
      <alignment horizontal="right" vertical="top" wrapText="1" readingOrder="1"/>
      <protection locked="0"/>
    </xf>
    <xf numFmtId="2" fontId="1" fillId="4" borderId="3" xfId="0" applyNumberFormat="1" applyFont="1" applyFill="1" applyBorder="1" applyAlignment="1" applyProtection="1">
      <alignment horizontal="right" vertical="top" wrapText="1" readingOrder="1"/>
      <protection locked="0"/>
    </xf>
    <xf numFmtId="2" fontId="1" fillId="3" borderId="12" xfId="0" applyNumberFormat="1" applyFont="1" applyFill="1" applyBorder="1" applyAlignment="1">
      <alignment horizontal="right" vertical="top" wrapText="1" readingOrder="1"/>
    </xf>
    <xf numFmtId="2" fontId="1" fillId="3" borderId="15" xfId="0" applyNumberFormat="1" applyFont="1" applyFill="1" applyBorder="1" applyAlignment="1">
      <alignment horizontal="right" vertical="top" wrapText="1" readingOrder="1"/>
    </xf>
    <xf numFmtId="2" fontId="1" fillId="0" borderId="3" xfId="0" applyNumberFormat="1" applyFont="1" applyBorder="1" applyAlignment="1" applyProtection="1">
      <alignment horizontal="right" vertical="top" wrapText="1" readingOrder="1"/>
      <protection locked="0"/>
    </xf>
    <xf numFmtId="2" fontId="1" fillId="0" borderId="1" xfId="0" applyNumberFormat="1" applyFont="1" applyBorder="1" applyAlignment="1" applyProtection="1">
      <alignment horizontal="right" vertical="top" wrapText="1" readingOrder="1"/>
      <protection locked="0"/>
    </xf>
    <xf numFmtId="0" fontId="1" fillId="0" borderId="32" xfId="0" applyFont="1" applyBorder="1" applyAlignment="1">
      <alignment vertical="top" wrapText="1" readingOrder="1"/>
    </xf>
    <xf numFmtId="164" fontId="1" fillId="0" borderId="32" xfId="0" applyNumberFormat="1" applyFont="1" applyBorder="1" applyAlignment="1">
      <alignment horizontal="right" vertical="top" wrapText="1" readingOrder="1"/>
    </xf>
    <xf numFmtId="0" fontId="6" fillId="0" borderId="0" xfId="0" applyFont="1"/>
    <xf numFmtId="0" fontId="7" fillId="0" borderId="0" xfId="0" applyFont="1"/>
    <xf numFmtId="0" fontId="10" fillId="0" borderId="0" xfId="0" applyFont="1"/>
    <xf numFmtId="0" fontId="3" fillId="0" borderId="0" xfId="0" applyFont="1"/>
    <xf numFmtId="0" fontId="9" fillId="0" borderId="0" xfId="0" applyFont="1"/>
    <xf numFmtId="0" fontId="3" fillId="0" borderId="0" xfId="0" applyFont="1" applyAlignment="1">
      <alignment horizontal="left"/>
    </xf>
    <xf numFmtId="0" fontId="9" fillId="0" borderId="0" xfId="0" applyFont="1" applyAlignment="1">
      <alignment horizontal="left"/>
    </xf>
    <xf numFmtId="0" fontId="12" fillId="0" borderId="0" xfId="0" applyFont="1" applyAlignment="1">
      <alignment horizontal="left"/>
    </xf>
    <xf numFmtId="0" fontId="13" fillId="0" borderId="0" xfId="0" applyFont="1"/>
    <xf numFmtId="0" fontId="6" fillId="0" borderId="0" xfId="0" applyFont="1" applyAlignment="1">
      <alignment horizontal="left"/>
    </xf>
    <xf numFmtId="0" fontId="14" fillId="0" borderId="0" xfId="0" applyFont="1" applyAlignment="1">
      <alignment horizontal="left" wrapText="1"/>
    </xf>
    <xf numFmtId="0" fontId="1" fillId="0" borderId="4" xfId="0" applyFont="1" applyBorder="1" applyAlignment="1" applyProtection="1">
      <alignment horizontal="left" vertical="top" wrapText="1" readingOrder="1"/>
      <protection locked="0"/>
    </xf>
    <xf numFmtId="0" fontId="3" fillId="0" borderId="4" xfId="0" applyFont="1" applyBorder="1" applyAlignment="1" applyProtection="1">
      <alignment horizontal="left" vertical="top" wrapText="1" readingOrder="1"/>
      <protection locked="0"/>
    </xf>
    <xf numFmtId="0" fontId="3" fillId="0" borderId="6" xfId="0" applyFont="1" applyBorder="1" applyAlignment="1" applyProtection="1">
      <alignment horizontal="left" vertical="top" wrapText="1" readingOrder="1"/>
      <protection locked="0"/>
    </xf>
    <xf numFmtId="2" fontId="3" fillId="0" borderId="3" xfId="0" applyNumberFormat="1" applyFont="1" applyBorder="1" applyAlignment="1" applyProtection="1">
      <alignment horizontal="center" vertical="top" wrapText="1" readingOrder="1"/>
      <protection locked="0"/>
    </xf>
    <xf numFmtId="0" fontId="1" fillId="3" borderId="4" xfId="0" applyFont="1" applyFill="1" applyBorder="1" applyAlignment="1" applyProtection="1">
      <alignment horizontal="left" vertical="top" wrapText="1" readingOrder="1"/>
      <protection locked="0"/>
    </xf>
    <xf numFmtId="0" fontId="1" fillId="0" borderId="4" xfId="0" applyFont="1" applyBorder="1" applyAlignment="1" applyProtection="1">
      <alignment wrapText="1" readingOrder="1"/>
      <protection locked="0"/>
    </xf>
    <xf numFmtId="0" fontId="1" fillId="9" borderId="2" xfId="0" applyFont="1" applyFill="1" applyBorder="1" applyAlignment="1" applyProtection="1">
      <alignment vertical="top" wrapText="1" readingOrder="1"/>
      <protection locked="0"/>
    </xf>
    <xf numFmtId="0" fontId="1" fillId="3" borderId="36" xfId="0" applyFont="1" applyFill="1" applyBorder="1" applyAlignment="1" applyProtection="1">
      <alignment horizontal="right" vertical="top" wrapText="1" readingOrder="1"/>
      <protection locked="0"/>
    </xf>
    <xf numFmtId="2" fontId="1" fillId="3" borderId="3" xfId="0" applyNumberFormat="1" applyFont="1" applyFill="1" applyBorder="1" applyAlignment="1" applyProtection="1">
      <alignment horizontal="center" vertical="top" wrapText="1" readingOrder="1"/>
      <protection locked="0"/>
    </xf>
    <xf numFmtId="2" fontId="1" fillId="0" borderId="3" xfId="0" applyNumberFormat="1" applyFont="1" applyBorder="1" applyAlignment="1" applyProtection="1">
      <alignment horizontal="center" vertical="top" wrapText="1" readingOrder="1"/>
      <protection locked="0"/>
    </xf>
    <xf numFmtId="2" fontId="1" fillId="0" borderId="1" xfId="0" applyNumberFormat="1" applyFont="1" applyBorder="1" applyAlignment="1" applyProtection="1">
      <alignment horizontal="center" vertical="top" wrapText="1" readingOrder="1"/>
      <protection locked="0"/>
    </xf>
    <xf numFmtId="2" fontId="1" fillId="0" borderId="19" xfId="0" applyNumberFormat="1" applyFont="1" applyBorder="1" applyAlignment="1" applyProtection="1">
      <alignment horizontal="center" vertical="top" wrapText="1" readingOrder="1"/>
      <protection locked="0"/>
    </xf>
    <xf numFmtId="2" fontId="3" fillId="0" borderId="1" xfId="0" applyNumberFormat="1" applyFont="1" applyBorder="1" applyAlignment="1" applyProtection="1">
      <alignment horizontal="center" vertical="top" wrapText="1" readingOrder="1"/>
      <protection locked="0"/>
    </xf>
    <xf numFmtId="2" fontId="3" fillId="3" borderId="15" xfId="0" applyNumberFormat="1" applyFont="1" applyFill="1" applyBorder="1" applyAlignment="1" applyProtection="1">
      <alignment horizontal="center" vertical="top" wrapText="1" readingOrder="1"/>
      <protection locked="0"/>
    </xf>
    <xf numFmtId="2" fontId="3" fillId="0" borderId="3" xfId="0" applyNumberFormat="1" applyFont="1" applyBorder="1" applyAlignment="1" applyProtection="1">
      <alignment horizontal="right" vertical="top" wrapText="1" readingOrder="1"/>
      <protection locked="0"/>
    </xf>
    <xf numFmtId="0" fontId="3" fillId="8" borderId="34" xfId="0" applyFont="1" applyFill="1" applyBorder="1" applyAlignment="1">
      <alignment horizontal="left" vertical="center" wrapText="1"/>
    </xf>
    <xf numFmtId="2" fontId="1" fillId="0" borderId="38" xfId="0" applyNumberFormat="1" applyFont="1" applyBorder="1" applyAlignment="1" applyProtection="1">
      <alignment horizontal="center" vertical="top" wrapText="1" readingOrder="1"/>
      <protection locked="0"/>
    </xf>
    <xf numFmtId="2" fontId="1" fillId="0" borderId="43" xfId="0" applyNumberFormat="1" applyFont="1" applyBorder="1" applyAlignment="1" applyProtection="1">
      <alignment horizontal="center" vertical="top" wrapText="1" readingOrder="1"/>
      <protection locked="0"/>
    </xf>
    <xf numFmtId="2" fontId="1" fillId="0" borderId="44" xfId="0" applyNumberFormat="1" applyFont="1" applyBorder="1" applyAlignment="1" applyProtection="1">
      <alignment horizontal="center" vertical="top" wrapText="1" readingOrder="1"/>
      <protection locked="0"/>
    </xf>
    <xf numFmtId="0" fontId="3" fillId="0" borderId="18" xfId="0" applyFont="1" applyBorder="1" applyAlignment="1">
      <alignment wrapText="1"/>
    </xf>
    <xf numFmtId="0" fontId="3" fillId="0" borderId="37" xfId="0" applyFont="1" applyBorder="1" applyAlignment="1" applyProtection="1">
      <alignment horizontal="left" vertical="top" wrapText="1" readingOrder="1"/>
      <protection locked="0"/>
    </xf>
    <xf numFmtId="0" fontId="3" fillId="0" borderId="16" xfId="0" applyFont="1" applyBorder="1" applyAlignment="1" applyProtection="1">
      <alignment horizontal="left" vertical="top" wrapText="1" readingOrder="1"/>
      <protection locked="0"/>
    </xf>
    <xf numFmtId="0" fontId="3" fillId="0" borderId="4" xfId="0" applyFont="1" applyBorder="1" applyAlignment="1" applyProtection="1">
      <alignment vertical="top" wrapText="1" readingOrder="1"/>
      <protection locked="0"/>
    </xf>
    <xf numFmtId="0" fontId="3" fillId="0" borderId="6" xfId="0" applyFont="1" applyBorder="1" applyAlignment="1" applyProtection="1">
      <alignment vertical="top" wrapText="1" readingOrder="1"/>
      <protection locked="0"/>
    </xf>
    <xf numFmtId="0" fontId="3" fillId="0" borderId="6" xfId="0" applyFont="1" applyBorder="1" applyAlignment="1" applyProtection="1">
      <alignment horizontal="right" vertical="top" wrapText="1" readingOrder="1"/>
      <protection locked="0"/>
    </xf>
    <xf numFmtId="0" fontId="3" fillId="0" borderId="33" xfId="0" applyFont="1" applyBorder="1" applyAlignment="1" applyProtection="1">
      <alignment horizontal="left" vertical="top" wrapText="1" readingOrder="1"/>
      <protection locked="0"/>
    </xf>
    <xf numFmtId="0" fontId="3" fillId="0" borderId="39" xfId="0" applyFont="1" applyBorder="1" applyAlignment="1">
      <alignment horizontal="left" wrapText="1"/>
    </xf>
    <xf numFmtId="0" fontId="3" fillId="0" borderId="6" xfId="0" applyFont="1" applyBorder="1" applyAlignment="1" applyProtection="1">
      <alignment horizontal="left" vertical="center" wrapText="1" readingOrder="1"/>
      <protection locked="0"/>
    </xf>
    <xf numFmtId="0" fontId="3" fillId="0" borderId="4" xfId="0" applyFont="1" applyBorder="1" applyAlignment="1" applyProtection="1">
      <alignment horizontal="right" vertical="top" wrapText="1" readingOrder="1"/>
      <protection locked="0"/>
    </xf>
    <xf numFmtId="0" fontId="3" fillId="3" borderId="4" xfId="0" applyFont="1" applyFill="1" applyBorder="1" applyAlignment="1" applyProtection="1">
      <alignment horizontal="left" vertical="top" wrapText="1" readingOrder="1"/>
      <protection locked="0"/>
    </xf>
    <xf numFmtId="0" fontId="3" fillId="0" borderId="22" xfId="0" applyFont="1" applyBorder="1" applyAlignment="1" applyProtection="1">
      <alignment horizontal="left" vertical="top" wrapText="1" readingOrder="1"/>
      <protection locked="0"/>
    </xf>
    <xf numFmtId="0" fontId="3" fillId="9" borderId="40" xfId="0" applyFont="1" applyFill="1" applyBorder="1" applyAlignment="1">
      <alignment wrapText="1"/>
    </xf>
    <xf numFmtId="0" fontId="3" fillId="9" borderId="41" xfId="0" applyFont="1" applyFill="1" applyBorder="1" applyAlignment="1">
      <alignment vertical="top" wrapText="1"/>
    </xf>
    <xf numFmtId="0" fontId="3" fillId="0" borderId="42" xfId="0" applyFont="1" applyBorder="1" applyAlignment="1" applyProtection="1">
      <alignment horizontal="right" vertical="top" wrapText="1" readingOrder="1"/>
      <protection locked="0"/>
    </xf>
    <xf numFmtId="0" fontId="3" fillId="3" borderId="4" xfId="0" applyFont="1" applyFill="1" applyBorder="1" applyAlignment="1" applyProtection="1">
      <alignment horizontal="right" vertical="top" wrapText="1" readingOrder="1"/>
      <protection locked="0"/>
    </xf>
    <xf numFmtId="0" fontId="3" fillId="9" borderId="4" xfId="0" applyFont="1" applyFill="1" applyBorder="1" applyAlignment="1" applyProtection="1">
      <alignment horizontal="left" vertical="top" wrapText="1" readingOrder="1"/>
      <protection locked="0"/>
    </xf>
    <xf numFmtId="2" fontId="9" fillId="3" borderId="3" xfId="0" applyNumberFormat="1" applyFont="1" applyFill="1" applyBorder="1" applyAlignment="1" applyProtection="1">
      <alignment horizontal="left" vertical="top" wrapText="1" readingOrder="1"/>
      <protection locked="0"/>
    </xf>
    <xf numFmtId="0" fontId="1" fillId="0" borderId="28" xfId="0" applyFont="1" applyBorder="1" applyAlignment="1" applyProtection="1">
      <alignment horizontal="left" vertical="top" wrapText="1" readingOrder="1"/>
      <protection locked="0"/>
    </xf>
    <xf numFmtId="0" fontId="1" fillId="0" borderId="28" xfId="0" applyFont="1" applyBorder="1" applyAlignment="1" applyProtection="1">
      <alignment horizontal="center" vertical="top" wrapText="1" readingOrder="1"/>
      <protection locked="0"/>
    </xf>
    <xf numFmtId="0" fontId="1" fillId="0" borderId="28" xfId="0" applyFont="1" applyBorder="1" applyAlignment="1" applyProtection="1">
      <alignment horizontal="right" vertical="top" wrapText="1" readingOrder="1"/>
      <protection locked="0"/>
    </xf>
    <xf numFmtId="2" fontId="1" fillId="0" borderId="28" xfId="0" applyNumberFormat="1" applyFont="1" applyBorder="1" applyAlignment="1" applyProtection="1">
      <alignment horizontal="center" vertical="top" wrapText="1" readingOrder="1"/>
      <protection locked="0"/>
    </xf>
    <xf numFmtId="0" fontId="9" fillId="0" borderId="29" xfId="0" applyFont="1" applyBorder="1" applyAlignment="1" applyProtection="1">
      <alignment horizontal="right" vertical="top" wrapText="1" readingOrder="1"/>
      <protection locked="0"/>
    </xf>
    <xf numFmtId="0" fontId="1" fillId="0" borderId="45" xfId="0" applyFont="1" applyBorder="1" applyAlignment="1" applyProtection="1">
      <alignment vertical="top" wrapText="1" readingOrder="1"/>
      <protection locked="0"/>
    </xf>
    <xf numFmtId="0" fontId="1" fillId="0" borderId="35" xfId="0" applyFont="1" applyBorder="1" applyAlignment="1" applyProtection="1">
      <alignment vertical="top" wrapText="1" readingOrder="1"/>
      <protection locked="0"/>
    </xf>
    <xf numFmtId="164" fontId="1" fillId="0" borderId="35" xfId="0" applyNumberFormat="1" applyFont="1" applyBorder="1" applyAlignment="1" applyProtection="1">
      <alignment horizontal="right" vertical="top" wrapText="1" readingOrder="1"/>
      <protection locked="0"/>
    </xf>
    <xf numFmtId="2" fontId="1" fillId="0" borderId="35" xfId="0" applyNumberFormat="1" applyFont="1" applyBorder="1" applyAlignment="1" applyProtection="1">
      <alignment horizontal="right" vertical="top" wrapText="1" readingOrder="1"/>
      <protection locked="0"/>
    </xf>
    <xf numFmtId="0" fontId="1" fillId="0" borderId="35" xfId="0" applyFont="1" applyBorder="1" applyAlignment="1" applyProtection="1">
      <alignment horizontal="left" vertical="top" wrapText="1" readingOrder="1"/>
      <protection locked="0"/>
    </xf>
    <xf numFmtId="0" fontId="1" fillId="0" borderId="35" xfId="0" applyFont="1" applyBorder="1" applyAlignment="1" applyProtection="1">
      <alignment horizontal="center" vertical="top" wrapText="1" readingOrder="1"/>
      <protection locked="0"/>
    </xf>
    <xf numFmtId="0" fontId="1" fillId="0" borderId="35" xfId="0" applyFont="1" applyBorder="1" applyAlignment="1" applyProtection="1">
      <alignment horizontal="right" vertical="top" wrapText="1" readingOrder="1"/>
      <protection locked="0"/>
    </xf>
    <xf numFmtId="2" fontId="1" fillId="0" borderId="35" xfId="0" applyNumberFormat="1" applyFont="1" applyBorder="1" applyAlignment="1" applyProtection="1">
      <alignment horizontal="center" vertical="top" wrapText="1" readingOrder="1"/>
      <protection locked="0"/>
    </xf>
    <xf numFmtId="0" fontId="1" fillId="0" borderId="23" xfId="0" applyFont="1" applyBorder="1" applyAlignment="1" applyProtection="1">
      <alignment vertical="top" wrapText="1" readingOrder="1"/>
      <protection locked="0"/>
    </xf>
    <xf numFmtId="0" fontId="1" fillId="0" borderId="24" xfId="0" applyFont="1" applyBorder="1" applyAlignment="1" applyProtection="1">
      <alignment vertical="top" wrapText="1" readingOrder="1"/>
      <protection locked="0"/>
    </xf>
    <xf numFmtId="164" fontId="1" fillId="0" borderId="24" xfId="0" applyNumberFormat="1" applyFont="1" applyBorder="1" applyAlignment="1" applyProtection="1">
      <alignment horizontal="right" vertical="top" wrapText="1" readingOrder="1"/>
      <protection locked="0"/>
    </xf>
    <xf numFmtId="2" fontId="1" fillId="0" borderId="24" xfId="0" applyNumberFormat="1" applyFont="1" applyBorder="1" applyAlignment="1" applyProtection="1">
      <alignment horizontal="right" vertical="top" wrapText="1" readingOrder="1"/>
      <protection locked="0"/>
    </xf>
    <xf numFmtId="0" fontId="1" fillId="6" borderId="47" xfId="0" applyFont="1" applyFill="1" applyBorder="1" applyAlignment="1" applyProtection="1">
      <alignment vertical="top" wrapText="1" readingOrder="1"/>
      <protection locked="0"/>
    </xf>
    <xf numFmtId="0" fontId="1" fillId="6" borderId="48" xfId="0" applyFont="1" applyFill="1" applyBorder="1" applyAlignment="1" applyProtection="1">
      <alignment vertical="top" wrapText="1" readingOrder="1"/>
      <protection locked="0"/>
    </xf>
    <xf numFmtId="164" fontId="1" fillId="6" borderId="48" xfId="0" applyNumberFormat="1" applyFont="1" applyFill="1" applyBorder="1" applyAlignment="1">
      <alignment horizontal="right" vertical="top" wrapText="1" readingOrder="1"/>
    </xf>
    <xf numFmtId="164" fontId="1" fillId="6" borderId="49" xfId="0" applyNumberFormat="1" applyFont="1" applyFill="1" applyBorder="1" applyAlignment="1">
      <alignment horizontal="right" vertical="top" wrapText="1" readingOrder="1"/>
    </xf>
    <xf numFmtId="2" fontId="1" fillId="6" borderId="50" xfId="0" applyNumberFormat="1" applyFont="1" applyFill="1" applyBorder="1" applyAlignment="1" applyProtection="1">
      <alignment horizontal="right" vertical="top" wrapText="1" readingOrder="1"/>
      <protection locked="0"/>
    </xf>
    <xf numFmtId="0" fontId="1" fillId="0" borderId="51" xfId="0" applyFont="1" applyBorder="1" applyAlignment="1" applyProtection="1">
      <alignment vertical="top" wrapText="1" readingOrder="1"/>
      <protection locked="0"/>
    </xf>
    <xf numFmtId="2" fontId="1" fillId="0" borderId="52" xfId="0" applyNumberFormat="1" applyFont="1" applyBorder="1" applyAlignment="1" applyProtection="1">
      <alignment horizontal="right" vertical="top" wrapText="1" readingOrder="1"/>
      <protection locked="0"/>
    </xf>
    <xf numFmtId="0" fontId="1" fillId="6" borderId="51" xfId="0" applyFont="1" applyFill="1" applyBorder="1" applyAlignment="1" applyProtection="1">
      <alignment vertical="top" wrapText="1" readingOrder="1"/>
      <protection locked="0"/>
    </xf>
    <xf numFmtId="2" fontId="1" fillId="6" borderId="52" xfId="0" applyNumberFormat="1" applyFont="1" applyFill="1" applyBorder="1" applyAlignment="1" applyProtection="1">
      <alignment horizontal="right" vertical="top" wrapText="1" readingOrder="1"/>
      <protection locked="0"/>
    </xf>
    <xf numFmtId="0" fontId="2" fillId="2" borderId="53" xfId="0" applyFont="1" applyFill="1" applyBorder="1" applyAlignment="1" applyProtection="1">
      <alignment vertical="top" wrapText="1" readingOrder="1"/>
      <protection locked="0"/>
    </xf>
    <xf numFmtId="2" fontId="2" fillId="7" borderId="54" xfId="0" applyNumberFormat="1" applyFont="1" applyFill="1" applyBorder="1" applyAlignment="1" applyProtection="1">
      <alignment horizontal="right" vertical="top" wrapText="1" readingOrder="1"/>
      <protection locked="0"/>
    </xf>
    <xf numFmtId="0" fontId="1" fillId="0" borderId="55" xfId="0" applyFont="1" applyBorder="1" applyAlignment="1">
      <alignment vertical="top" wrapText="1" readingOrder="1"/>
    </xf>
    <xf numFmtId="2" fontId="1" fillId="0" borderId="56" xfId="0" applyNumberFormat="1" applyFont="1" applyBorder="1" applyAlignment="1">
      <alignment wrapText="1"/>
    </xf>
    <xf numFmtId="0" fontId="1" fillId="0" borderId="57" xfId="0" applyFont="1" applyBorder="1" applyAlignment="1">
      <alignment vertical="top" wrapText="1" readingOrder="1"/>
    </xf>
    <xf numFmtId="0" fontId="1" fillId="0" borderId="58" xfId="0" applyFont="1" applyBorder="1" applyAlignment="1">
      <alignment vertical="top" wrapText="1" readingOrder="1"/>
    </xf>
    <xf numFmtId="164" fontId="1" fillId="0" borderId="58" xfId="0" applyNumberFormat="1" applyFont="1" applyBorder="1" applyAlignment="1">
      <alignment horizontal="right" vertical="top" wrapText="1" readingOrder="1"/>
    </xf>
    <xf numFmtId="2" fontId="1" fillId="0" borderId="59" xfId="0" applyNumberFormat="1" applyFont="1" applyBorder="1" applyAlignment="1">
      <alignment wrapText="1"/>
    </xf>
    <xf numFmtId="2" fontId="3" fillId="3" borderId="3" xfId="0" applyNumberFormat="1" applyFont="1" applyFill="1" applyBorder="1" applyAlignment="1" applyProtection="1">
      <alignment horizontal="right" vertical="top" wrapText="1" readingOrder="1"/>
      <protection locked="0"/>
    </xf>
    <xf numFmtId="0" fontId="1" fillId="0" borderId="46" xfId="0" applyFont="1" applyBorder="1" applyAlignment="1" applyProtection="1">
      <alignment horizontal="left" vertical="top" wrapText="1" readingOrder="1"/>
      <protection locked="0"/>
    </xf>
    <xf numFmtId="2" fontId="3" fillId="0" borderId="35" xfId="0" applyNumberFormat="1" applyFont="1" applyBorder="1" applyAlignment="1" applyProtection="1">
      <alignment horizontal="center" vertical="top" wrapText="1" readingOrder="1"/>
      <protection locked="0"/>
    </xf>
    <xf numFmtId="2" fontId="1" fillId="0" borderId="0" xfId="0" applyNumberFormat="1" applyFont="1" applyAlignment="1">
      <alignment horizontal="center" vertical="top" wrapText="1"/>
    </xf>
    <xf numFmtId="0" fontId="1" fillId="10" borderId="2" xfId="0" applyFont="1" applyFill="1" applyBorder="1" applyAlignment="1" applyProtection="1">
      <alignment vertical="top" wrapText="1" readingOrder="1"/>
      <protection locked="0"/>
    </xf>
    <xf numFmtId="0" fontId="1" fillId="10" borderId="3" xfId="0" applyFont="1" applyFill="1" applyBorder="1" applyAlignment="1" applyProtection="1">
      <alignment vertical="top" wrapText="1" readingOrder="1"/>
      <protection locked="0"/>
    </xf>
    <xf numFmtId="164" fontId="1" fillId="10" borderId="3" xfId="0" applyNumberFormat="1" applyFont="1" applyFill="1" applyBorder="1" applyAlignment="1" applyProtection="1">
      <alignment horizontal="right" vertical="top" wrapText="1" readingOrder="1"/>
      <protection locked="0"/>
    </xf>
    <xf numFmtId="2" fontId="1" fillId="10" borderId="3" xfId="0" applyNumberFormat="1" applyFont="1" applyFill="1" applyBorder="1" applyAlignment="1" applyProtection="1">
      <alignment horizontal="right" vertical="top" wrapText="1" readingOrder="1"/>
      <protection locked="0"/>
    </xf>
    <xf numFmtId="0" fontId="1" fillId="10" borderId="3" xfId="0" applyFont="1" applyFill="1" applyBorder="1" applyAlignment="1" applyProtection="1">
      <alignment horizontal="left" vertical="top" wrapText="1" readingOrder="1"/>
      <protection locked="0"/>
    </xf>
    <xf numFmtId="0" fontId="1" fillId="10" borderId="3" xfId="0" applyFont="1" applyFill="1" applyBorder="1" applyAlignment="1" applyProtection="1">
      <alignment horizontal="center" vertical="top" wrapText="1" readingOrder="1"/>
      <protection locked="0"/>
    </xf>
    <xf numFmtId="0" fontId="1" fillId="10" borderId="3" xfId="0" applyFont="1" applyFill="1" applyBorder="1" applyAlignment="1" applyProtection="1">
      <alignment horizontal="right" vertical="top" wrapText="1" readingOrder="1"/>
      <protection locked="0"/>
    </xf>
    <xf numFmtId="2" fontId="3" fillId="10" borderId="3" xfId="0" applyNumberFormat="1" applyFont="1" applyFill="1" applyBorder="1" applyAlignment="1" applyProtection="1">
      <alignment horizontal="center" vertical="top" wrapText="1" readingOrder="1"/>
      <protection locked="0"/>
    </xf>
    <xf numFmtId="0" fontId="3" fillId="10" borderId="4" xfId="0" applyFont="1" applyFill="1" applyBorder="1" applyAlignment="1" applyProtection="1">
      <alignment horizontal="left" vertical="top" wrapText="1" readingOrder="1"/>
      <protection locked="0"/>
    </xf>
    <xf numFmtId="2" fontId="1" fillId="10" borderId="3" xfId="0" applyNumberFormat="1" applyFont="1" applyFill="1" applyBorder="1" applyAlignment="1" applyProtection="1">
      <alignment horizontal="center" vertical="top" wrapText="1" readingOrder="1"/>
      <protection locked="0"/>
    </xf>
    <xf numFmtId="0" fontId="1" fillId="10" borderId="4" xfId="0" applyFont="1" applyFill="1" applyBorder="1" applyAlignment="1" applyProtection="1">
      <alignment horizontal="left" vertical="top" wrapText="1" readingOrder="1"/>
      <protection locked="0"/>
    </xf>
    <xf numFmtId="0" fontId="8" fillId="0" borderId="0" xfId="0" applyFont="1" applyAlignment="1">
      <alignment horizontal="left"/>
    </xf>
    <xf numFmtId="0" fontId="6" fillId="0" borderId="0" xfId="0" applyFont="1"/>
    <xf numFmtId="0" fontId="5" fillId="0" borderId="0" xfId="0" applyFont="1" applyAlignment="1">
      <alignment horizontal="center"/>
    </xf>
    <xf numFmtId="0" fontId="7"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xf>
    <xf numFmtId="0" fontId="6" fillId="0" borderId="0" xfId="0" applyFont="1" applyAlignment="1">
      <alignment horizontal="left" vertical="top" wrapText="1"/>
    </xf>
    <xf numFmtId="0" fontId="7" fillId="0" borderId="0" xfId="0" applyFont="1" applyAlignment="1">
      <alignment horizontal="left"/>
    </xf>
    <xf numFmtId="0" fontId="3" fillId="0" borderId="0" xfId="0" applyFont="1" applyAlignment="1">
      <alignment horizontal="left"/>
    </xf>
    <xf numFmtId="0" fontId="2" fillId="0" borderId="21" xfId="0" applyFont="1" applyBorder="1" applyAlignment="1">
      <alignment horizontal="center" wrapText="1" readingOrder="1"/>
    </xf>
    <xf numFmtId="0" fontId="2" fillId="0" borderId="23" xfId="0" applyFont="1" applyBorder="1" applyAlignment="1">
      <alignment horizontal="center" wrapText="1" readingOrder="1"/>
    </xf>
    <xf numFmtId="0" fontId="2" fillId="0" borderId="27" xfId="0" applyFont="1" applyBorder="1" applyAlignment="1">
      <alignment horizontal="center" wrapText="1" readingOrder="1"/>
    </xf>
    <xf numFmtId="0" fontId="2" fillId="0" borderId="20" xfId="0" applyFont="1" applyBorder="1" applyAlignment="1">
      <alignment horizontal="center" wrapText="1" readingOrder="1"/>
    </xf>
    <xf numFmtId="0" fontId="2" fillId="0" borderId="24" xfId="0" applyFont="1" applyBorder="1" applyAlignment="1">
      <alignment horizontal="center" wrapText="1" readingOrder="1"/>
    </xf>
    <xf numFmtId="0" fontId="2" fillId="0" borderId="28" xfId="0" applyFont="1" applyBorder="1" applyAlignment="1">
      <alignment horizontal="center" wrapText="1" readingOrder="1"/>
    </xf>
    <xf numFmtId="0" fontId="2" fillId="0" borderId="3" xfId="0" applyFont="1" applyBorder="1" applyAlignment="1">
      <alignment horizontal="center" wrapText="1" readingOrder="1"/>
    </xf>
    <xf numFmtId="0" fontId="2" fillId="0" borderId="1" xfId="0" applyFont="1" applyBorder="1" applyAlignment="1">
      <alignment horizontal="center" wrapText="1" readingOrder="1"/>
    </xf>
    <xf numFmtId="0" fontId="2" fillId="0" borderId="7" xfId="0" applyFont="1" applyBorder="1" applyAlignment="1">
      <alignment horizontal="center" wrapText="1" readingOrder="1"/>
    </xf>
    <xf numFmtId="0" fontId="2" fillId="0" borderId="0" xfId="0" applyFont="1" applyAlignment="1">
      <alignment horizontal="center" wrapText="1"/>
    </xf>
    <xf numFmtId="0" fontId="2" fillId="0" borderId="20" xfId="0" applyFont="1" applyBorder="1" applyAlignment="1">
      <alignment horizontal="center" textRotation="90" wrapText="1" readingOrder="1"/>
    </xf>
    <xf numFmtId="0" fontId="2" fillId="0" borderId="24" xfId="0" applyFont="1" applyBorder="1" applyAlignment="1">
      <alignment horizontal="center" textRotation="90" wrapText="1" readingOrder="1"/>
    </xf>
    <xf numFmtId="0" fontId="2" fillId="0" borderId="28" xfId="0" applyFont="1" applyBorder="1" applyAlignment="1">
      <alignment horizontal="center" textRotation="90" wrapText="1" readingOrder="1"/>
    </xf>
    <xf numFmtId="0" fontId="2" fillId="0" borderId="8" xfId="0" applyFont="1" applyBorder="1" applyAlignment="1">
      <alignment horizontal="center" wrapText="1" readingOrder="1"/>
    </xf>
    <xf numFmtId="0" fontId="2" fillId="0" borderId="9" xfId="0" applyFont="1" applyBorder="1" applyAlignment="1">
      <alignment horizontal="center" wrapText="1" readingOrder="1"/>
    </xf>
    <xf numFmtId="0" fontId="2" fillId="0" borderId="10" xfId="0" applyFont="1" applyBorder="1" applyAlignment="1">
      <alignment horizontal="center" wrapText="1" readingOrder="1"/>
    </xf>
    <xf numFmtId="0" fontId="4" fillId="0" borderId="22" xfId="0" applyFont="1" applyBorder="1" applyAlignment="1">
      <alignment horizontal="center" wrapText="1"/>
    </xf>
    <xf numFmtId="0" fontId="4" fillId="0" borderId="26" xfId="0" applyFont="1" applyBorder="1" applyAlignment="1">
      <alignment horizontal="center" wrapText="1"/>
    </xf>
    <xf numFmtId="0" fontId="4" fillId="0" borderId="29" xfId="0" applyFont="1" applyBorder="1" applyAlignment="1">
      <alignment horizontal="center" wrapText="1"/>
    </xf>
    <xf numFmtId="0" fontId="2" fillId="0" borderId="19" xfId="0" applyFont="1" applyBorder="1" applyAlignment="1">
      <alignment horizontal="center" wrapText="1" readingOrder="1"/>
    </xf>
    <xf numFmtId="0" fontId="2" fillId="0" borderId="25"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colors>
    <mruColors>
      <color rgb="FF66FF66"/>
      <color rgb="FF66FF99"/>
      <color rgb="FFFF000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1" i="0" u="none" strike="noStrike" kern="1200" spc="0" baseline="0">
                <a:solidFill>
                  <a:sysClr val="windowText" lastClr="000000"/>
                </a:solidFill>
                <a:latin typeface="Times New Roman" panose="02020603050405020304" pitchFamily="18" charset="0"/>
                <a:cs typeface="Times New Roman" panose="02020603050405020304" pitchFamily="18" charset="0"/>
              </a:rPr>
              <a:t>2025 m. SVP 006 programos įvykdymas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bg1"/>
            </a:solidFill>
          </c:spPr>
          <c:dPt>
            <c:idx val="0"/>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2-0DFF-4F41-A200-79CEC0A26538}"/>
              </c:ext>
            </c:extLst>
          </c:dPt>
          <c:dPt>
            <c:idx val="1"/>
            <c:bubble3D val="0"/>
            <c:explosion val="33"/>
            <c:spPr>
              <a:solidFill>
                <a:srgbClr val="66FF66"/>
              </a:solidFill>
              <a:ln w="25400">
                <a:solidFill>
                  <a:schemeClr val="lt1"/>
                </a:solidFill>
              </a:ln>
              <a:effectLst/>
              <a:sp3d contourW="25400">
                <a:contourClr>
                  <a:schemeClr val="lt1"/>
                </a:contourClr>
              </a:sp3d>
            </c:spPr>
            <c:extLst>
              <c:ext xmlns:c16="http://schemas.microsoft.com/office/drawing/2014/chart" uri="{C3380CC4-5D6E-409C-BE32-E72D297353CC}">
                <c16:uniqueId val="{00000001-0DFF-4F41-A200-79CEC0A26538}"/>
              </c:ext>
            </c:extLst>
          </c:dPt>
          <c:dPt>
            <c:idx val="2"/>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5-D384-43A8-9103-F587B371424D}"/>
              </c:ext>
            </c:extLst>
          </c:dPt>
          <c:dLbls>
            <c:dLbl>
              <c:idx val="0"/>
              <c:tx>
                <c:rich>
                  <a:bodyPr/>
                  <a:lstStyle/>
                  <a:p>
                    <a:fld id="{4173493D-73A2-42B3-BD91-9897D6503570}" type="CATEGORYNAME">
                      <a:rPr lang="en-US"/>
                      <a:pPr/>
                      <a:t>[KATEGORIJOS PAVADINIMAS]</a:t>
                    </a:fld>
                    <a:r>
                      <a:rPr lang="en-US" baseline="0"/>
                      <a:t>
</a:t>
                    </a:r>
                    <a:fld id="{C63DE82D-1F4E-4222-9589-595E3DBD84CF}" type="PERCENTAGE">
                      <a:rPr lang="en-US" baseline="0"/>
                      <a:pPr/>
                      <a:t>[PROCENTAI]</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DFF-4F41-A200-79CEC0A26538}"/>
                </c:ext>
              </c:extLst>
            </c:dLbl>
            <c:dLbl>
              <c:idx val="1"/>
              <c:tx>
                <c:rich>
                  <a:bodyPr/>
                  <a:lstStyle/>
                  <a:p>
                    <a:fld id="{325C37D6-EC44-4D31-BA8B-D01C0709878E}" type="CATEGORYNAME">
                      <a:rPr lang="en-US"/>
                      <a:pPr/>
                      <a:t>[KATEGORIJOS PAVADINIMAS]</a:t>
                    </a:fld>
                    <a:r>
                      <a:rPr lang="en-US" baseline="0"/>
                      <a:t>
</a:t>
                    </a:r>
                    <a:fld id="{63B9FDC4-33C9-46CE-B055-894069864D34}" type="PERCENTAGE">
                      <a:rPr lang="en-US" baseline="0"/>
                      <a:pPr/>
                      <a:t>[PROCENTAI]</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DFF-4F41-A200-79CEC0A26538}"/>
                </c:ext>
              </c:extLst>
            </c:dLbl>
            <c:dLbl>
              <c:idx val="2"/>
              <c:layout>
                <c:manualLayout>
                  <c:x val="3.9582349081364827E-2"/>
                  <c:y val="-2.328922426363371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384-43A8-9103-F587B37142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showLegendKey val="0"/>
            <c:showVal val="0"/>
            <c:showCatName val="1"/>
            <c:showSerName val="0"/>
            <c:showPercent val="1"/>
            <c:showBubbleSize val="0"/>
            <c:showLeaderLines val="0"/>
            <c:extLst>
              <c:ext xmlns:c15="http://schemas.microsoft.com/office/drawing/2012/chart" uri="{CE6537A1-D6FC-4f65-9D91-7224C49458BB}"/>
            </c:extLst>
          </c:dLbls>
          <c:cat>
            <c:strRef>
              <c:f>Aprašymas!$B$25:$B$27</c:f>
              <c:strCache>
                <c:ptCount val="3"/>
                <c:pt idx="0">
                  <c:v>Faktiškai įvykdyta</c:v>
                </c:pt>
                <c:pt idx="1">
                  <c:v>Įvykdyta iš dalies</c:v>
                </c:pt>
                <c:pt idx="2">
                  <c:v>Neįvykdyta</c:v>
                </c:pt>
              </c:strCache>
            </c:strRef>
          </c:cat>
          <c:val>
            <c:numRef>
              <c:f>Aprašymas!$C$25:$C$27</c:f>
              <c:numCache>
                <c:formatCode>General</c:formatCode>
                <c:ptCount val="3"/>
                <c:pt idx="0">
                  <c:v>36</c:v>
                </c:pt>
                <c:pt idx="1">
                  <c:v>4</c:v>
                </c:pt>
                <c:pt idx="2">
                  <c:v>0</c:v>
                </c:pt>
              </c:numCache>
            </c:numRef>
          </c:val>
          <c:extLst>
            <c:ext xmlns:c16="http://schemas.microsoft.com/office/drawing/2014/chart" uri="{C3380CC4-5D6E-409C-BE32-E72D297353CC}">
              <c16:uniqueId val="{00000000-0DFF-4F41-A200-79CEC0A26538}"/>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590550</xdr:colOff>
      <xdr:row>22</xdr:row>
      <xdr:rowOff>185737</xdr:rowOff>
    </xdr:from>
    <xdr:to>
      <xdr:col>8</xdr:col>
      <xdr:colOff>285750</xdr:colOff>
      <xdr:row>34</xdr:row>
      <xdr:rowOff>71437</xdr:rowOff>
    </xdr:to>
    <xdr:graphicFrame macro="">
      <xdr:nvGraphicFramePr>
        <xdr:cNvPr id="3" name="Diagrama 2">
          <a:extLst>
            <a:ext uri="{FF2B5EF4-FFF2-40B4-BE49-F238E27FC236}">
              <a16:creationId xmlns:a16="http://schemas.microsoft.com/office/drawing/2014/main" id="{68667AC3-4148-77CF-9785-6DA2B87AA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1D49-99E6-4EFF-80E9-DE3112977F79}">
  <dimension ref="A1:J41"/>
  <sheetViews>
    <sheetView topLeftCell="A13" workbookViewId="0">
      <selection activeCell="A3" sqref="A3"/>
    </sheetView>
  </sheetViews>
  <sheetFormatPr defaultColWidth="9.140625" defaultRowHeight="15" x14ac:dyDescent="0.25"/>
  <cols>
    <col min="1" max="8" width="9.140625" style="77"/>
    <col min="9" max="9" width="12.5703125" style="77" customWidth="1"/>
    <col min="10" max="16384" width="9.140625" style="77"/>
  </cols>
  <sheetData>
    <row r="1" spans="1:10" x14ac:dyDescent="0.25">
      <c r="A1" s="176" t="s">
        <v>255</v>
      </c>
      <c r="B1" s="175"/>
      <c r="C1" s="175"/>
      <c r="D1" s="175"/>
      <c r="E1" s="175"/>
      <c r="F1" s="175"/>
      <c r="G1" s="175"/>
      <c r="H1" s="175"/>
      <c r="I1" s="175"/>
      <c r="J1" s="175"/>
    </row>
    <row r="2" spans="1:10" x14ac:dyDescent="0.25">
      <c r="A2" s="176" t="s">
        <v>240</v>
      </c>
      <c r="B2" s="175"/>
      <c r="C2" s="175"/>
      <c r="D2" s="175"/>
      <c r="E2" s="175"/>
      <c r="F2" s="175"/>
      <c r="G2" s="175"/>
      <c r="H2" s="175"/>
      <c r="I2" s="175"/>
      <c r="J2" s="175"/>
    </row>
    <row r="4" spans="1:10" ht="29.25" customHeight="1" x14ac:dyDescent="0.25">
      <c r="A4" s="177" t="s">
        <v>241</v>
      </c>
      <c r="B4" s="177"/>
      <c r="C4" s="177"/>
      <c r="D4" s="177"/>
      <c r="E4" s="177"/>
      <c r="F4" s="177"/>
      <c r="G4" s="177"/>
      <c r="H4" s="177"/>
      <c r="I4" s="177"/>
      <c r="J4" s="177"/>
    </row>
    <row r="5" spans="1:10" x14ac:dyDescent="0.25">
      <c r="A5" s="78"/>
      <c r="B5" s="78"/>
      <c r="C5" s="78"/>
      <c r="D5" s="78"/>
      <c r="E5" s="78"/>
      <c r="F5" s="78"/>
      <c r="G5" s="78"/>
      <c r="H5" s="78"/>
      <c r="I5" s="78"/>
      <c r="J5" s="78"/>
    </row>
    <row r="6" spans="1:10" ht="106.5" customHeight="1" x14ac:dyDescent="0.25">
      <c r="A6" s="178" t="s">
        <v>242</v>
      </c>
      <c r="B6" s="178"/>
      <c r="C6" s="178"/>
      <c r="D6" s="178"/>
      <c r="E6" s="178"/>
      <c r="F6" s="178"/>
      <c r="G6" s="178"/>
      <c r="H6" s="178"/>
      <c r="I6" s="178"/>
      <c r="J6" s="178"/>
    </row>
    <row r="7" spans="1:10" x14ac:dyDescent="0.25">
      <c r="A7" s="78"/>
      <c r="B7" s="78"/>
      <c r="C7" s="78"/>
      <c r="D7" s="78"/>
      <c r="E7" s="78"/>
      <c r="F7" s="78"/>
      <c r="G7" s="78"/>
      <c r="H7" s="78"/>
      <c r="I7" s="78"/>
      <c r="J7" s="78"/>
    </row>
    <row r="8" spans="1:10" x14ac:dyDescent="0.25">
      <c r="A8" s="179" t="s">
        <v>256</v>
      </c>
      <c r="B8" s="175"/>
      <c r="C8" s="175"/>
      <c r="D8" s="175"/>
      <c r="E8" s="175"/>
      <c r="F8" s="175"/>
      <c r="G8" s="175"/>
      <c r="H8" s="175"/>
      <c r="I8" s="175"/>
      <c r="J8" s="175"/>
    </row>
    <row r="9" spans="1:10" x14ac:dyDescent="0.25">
      <c r="A9" s="174" t="s">
        <v>243</v>
      </c>
      <c r="B9" s="175"/>
      <c r="C9" s="175"/>
      <c r="D9" s="175"/>
      <c r="E9" s="175"/>
      <c r="F9" s="175"/>
      <c r="G9" s="175"/>
      <c r="H9" s="175"/>
      <c r="I9" s="175"/>
      <c r="J9" s="175"/>
    </row>
    <row r="10" spans="1:10" x14ac:dyDescent="0.25">
      <c r="A10" s="181" t="s">
        <v>244</v>
      </c>
      <c r="B10" s="181"/>
      <c r="C10" s="181"/>
      <c r="D10" s="181"/>
      <c r="E10" s="181"/>
      <c r="F10" s="181"/>
      <c r="G10" s="181"/>
      <c r="H10" s="181"/>
      <c r="I10" s="181"/>
      <c r="J10" s="181"/>
    </row>
    <row r="11" spans="1:10" x14ac:dyDescent="0.25">
      <c r="A11" s="177" t="s">
        <v>245</v>
      </c>
      <c r="B11" s="177"/>
      <c r="C11" s="177"/>
      <c r="D11" s="177"/>
      <c r="E11" s="177"/>
      <c r="F11" s="177"/>
      <c r="G11" s="177"/>
      <c r="H11" s="177"/>
      <c r="I11" s="177"/>
      <c r="J11" s="177"/>
    </row>
    <row r="12" spans="1:10" x14ac:dyDescent="0.25">
      <c r="A12" s="181" t="s">
        <v>246</v>
      </c>
      <c r="B12" s="181"/>
      <c r="C12" s="181"/>
      <c r="D12" s="181"/>
      <c r="E12" s="181"/>
      <c r="F12" s="181"/>
      <c r="G12" s="181"/>
      <c r="H12" s="181"/>
      <c r="I12" s="181"/>
      <c r="J12" s="181"/>
    </row>
    <row r="13" spans="1:10" x14ac:dyDescent="0.25">
      <c r="A13" s="181" t="s">
        <v>247</v>
      </c>
      <c r="B13" s="181"/>
      <c r="C13" s="181"/>
      <c r="D13" s="181"/>
      <c r="E13" s="181"/>
      <c r="F13" s="181"/>
      <c r="G13" s="181"/>
      <c r="H13" s="181"/>
      <c r="I13" s="181"/>
      <c r="J13" s="181"/>
    </row>
    <row r="14" spans="1:10" x14ac:dyDescent="0.25">
      <c r="A14" s="181" t="s">
        <v>248</v>
      </c>
      <c r="B14" s="181"/>
      <c r="C14" s="181"/>
      <c r="D14" s="181"/>
      <c r="E14" s="181"/>
      <c r="F14" s="181"/>
      <c r="G14" s="181"/>
      <c r="H14" s="181"/>
      <c r="I14" s="181"/>
      <c r="J14" s="181"/>
    </row>
    <row r="15" spans="1:10" x14ac:dyDescent="0.25">
      <c r="A15" s="181" t="s">
        <v>249</v>
      </c>
      <c r="B15" s="181"/>
      <c r="C15" s="181"/>
      <c r="D15" s="181"/>
      <c r="E15" s="181"/>
      <c r="F15" s="181"/>
      <c r="G15" s="181"/>
      <c r="H15" s="181"/>
      <c r="I15" s="181"/>
      <c r="J15" s="181"/>
    </row>
    <row r="16" spans="1:10" x14ac:dyDescent="0.25">
      <c r="A16" s="174" t="s">
        <v>250</v>
      </c>
      <c r="B16" s="175"/>
      <c r="C16" s="175"/>
      <c r="D16" s="175"/>
      <c r="E16" s="175"/>
      <c r="F16" s="175"/>
      <c r="G16" s="175"/>
      <c r="H16" s="175"/>
      <c r="I16" s="175"/>
      <c r="J16" s="175"/>
    </row>
    <row r="17" spans="1:10" x14ac:dyDescent="0.25">
      <c r="A17" s="181" t="s">
        <v>251</v>
      </c>
      <c r="B17" s="181"/>
      <c r="C17" s="181"/>
      <c r="D17" s="181"/>
      <c r="E17" s="181"/>
      <c r="F17" s="181"/>
      <c r="G17" s="181"/>
      <c r="H17" s="181"/>
      <c r="I17" s="181"/>
      <c r="J17" s="181"/>
    </row>
    <row r="18" spans="1:10" x14ac:dyDescent="0.25">
      <c r="A18" s="78"/>
      <c r="B18" s="78"/>
      <c r="C18" s="78"/>
      <c r="D18" s="78"/>
      <c r="E18" s="78"/>
      <c r="F18" s="78"/>
      <c r="G18" s="78"/>
      <c r="H18" s="78"/>
      <c r="I18" s="78"/>
      <c r="J18" s="78"/>
    </row>
    <row r="19" spans="1:10" x14ac:dyDescent="0.25">
      <c r="A19" s="79" t="s">
        <v>276</v>
      </c>
      <c r="B19" s="80"/>
      <c r="C19" s="80"/>
      <c r="D19" s="80"/>
      <c r="E19" s="80"/>
      <c r="F19" s="80"/>
      <c r="G19" s="80"/>
      <c r="H19" s="80"/>
      <c r="I19" s="81"/>
      <c r="J19" s="78"/>
    </row>
    <row r="20" spans="1:10" x14ac:dyDescent="0.25">
      <c r="A20" s="182" t="s">
        <v>324</v>
      </c>
      <c r="B20" s="182"/>
      <c r="C20" s="182"/>
      <c r="D20" s="182"/>
      <c r="E20" s="182"/>
      <c r="F20" s="182"/>
      <c r="G20" s="182"/>
      <c r="H20" s="182"/>
      <c r="I20" s="83"/>
      <c r="J20" s="78"/>
    </row>
    <row r="21" spans="1:10" x14ac:dyDescent="0.25">
      <c r="A21" s="182" t="s">
        <v>325</v>
      </c>
      <c r="B21" s="182"/>
      <c r="C21" s="182"/>
      <c r="D21" s="182"/>
      <c r="E21" s="182"/>
      <c r="F21" s="182"/>
      <c r="G21" s="182"/>
      <c r="H21" s="182"/>
      <c r="I21" s="82"/>
      <c r="J21" s="78"/>
    </row>
    <row r="22" spans="1:10" x14ac:dyDescent="0.25">
      <c r="A22" s="80" t="s">
        <v>326</v>
      </c>
      <c r="B22" s="80"/>
      <c r="C22" s="80"/>
      <c r="D22" s="80"/>
      <c r="E22" s="82"/>
      <c r="F22" s="82"/>
      <c r="G22" s="82"/>
      <c r="H22" s="82"/>
      <c r="I22" s="82"/>
      <c r="J22" s="78"/>
    </row>
    <row r="23" spans="1:10" x14ac:dyDescent="0.25">
      <c r="A23" s="84"/>
      <c r="B23" s="84"/>
      <c r="C23" s="84"/>
      <c r="D23" s="84"/>
      <c r="E23" s="84"/>
      <c r="F23" s="84"/>
      <c r="G23" s="84"/>
      <c r="H23" s="84"/>
      <c r="I23" s="84"/>
      <c r="J23" s="85"/>
    </row>
    <row r="24" spans="1:10" x14ac:dyDescent="0.25">
      <c r="A24" s="86"/>
      <c r="B24" s="86"/>
      <c r="C24" s="86"/>
      <c r="D24" s="86"/>
      <c r="E24" s="86"/>
      <c r="F24" s="86"/>
      <c r="G24" s="86"/>
      <c r="H24" s="86"/>
      <c r="I24" s="86"/>
    </row>
    <row r="25" spans="1:10" ht="30" x14ac:dyDescent="0.25">
      <c r="A25" s="86"/>
      <c r="B25" s="87" t="s">
        <v>252</v>
      </c>
      <c r="C25" s="84">
        <v>36</v>
      </c>
      <c r="D25" s="86"/>
      <c r="E25" s="86"/>
      <c r="F25" s="86"/>
      <c r="G25" s="86"/>
      <c r="H25" s="86"/>
      <c r="I25" s="86"/>
    </row>
    <row r="26" spans="1:10" ht="30" x14ac:dyDescent="0.25">
      <c r="A26" s="86"/>
      <c r="B26" s="87" t="s">
        <v>253</v>
      </c>
      <c r="C26" s="84">
        <v>4</v>
      </c>
      <c r="D26" s="86"/>
      <c r="E26" s="86"/>
      <c r="F26" s="86"/>
      <c r="G26" s="86"/>
      <c r="H26" s="86"/>
      <c r="I26" s="86"/>
    </row>
    <row r="27" spans="1:10" ht="30" x14ac:dyDescent="0.25">
      <c r="A27" s="86"/>
      <c r="B27" s="87" t="s">
        <v>254</v>
      </c>
      <c r="C27" s="84">
        <v>0</v>
      </c>
      <c r="D27" s="86"/>
      <c r="E27" s="86"/>
      <c r="F27" s="86"/>
      <c r="G27" s="86"/>
      <c r="H27" s="86"/>
      <c r="I27" s="86"/>
    </row>
    <row r="28" spans="1:10" x14ac:dyDescent="0.25">
      <c r="A28" s="86"/>
      <c r="B28" s="86"/>
      <c r="C28" s="86"/>
      <c r="D28" s="86"/>
      <c r="E28" s="86"/>
      <c r="F28" s="86"/>
      <c r="G28" s="86"/>
      <c r="H28" s="86"/>
      <c r="I28" s="86"/>
    </row>
    <row r="29" spans="1:10" x14ac:dyDescent="0.25">
      <c r="A29" s="86"/>
      <c r="B29" s="86"/>
      <c r="C29" s="86"/>
      <c r="D29" s="86"/>
      <c r="E29" s="86"/>
      <c r="F29" s="86"/>
      <c r="G29" s="86"/>
      <c r="H29" s="86"/>
      <c r="I29" s="86"/>
    </row>
    <row r="30" spans="1:10" x14ac:dyDescent="0.25">
      <c r="A30" s="86"/>
      <c r="B30" s="86"/>
      <c r="C30" s="86"/>
      <c r="D30" s="86"/>
      <c r="E30" s="86"/>
      <c r="F30" s="86"/>
      <c r="G30" s="86"/>
      <c r="H30" s="86"/>
      <c r="I30" s="86"/>
    </row>
    <row r="31" spans="1:10" x14ac:dyDescent="0.25">
      <c r="A31" s="86"/>
      <c r="B31" s="86"/>
      <c r="C31" s="86"/>
      <c r="D31" s="86"/>
      <c r="E31" s="86"/>
      <c r="F31" s="86"/>
      <c r="G31" s="86"/>
      <c r="H31" s="86"/>
      <c r="I31" s="86"/>
    </row>
    <row r="32" spans="1:10" x14ac:dyDescent="0.25">
      <c r="A32" s="86"/>
      <c r="B32" s="86"/>
      <c r="C32" s="86"/>
      <c r="D32" s="86"/>
      <c r="E32" s="86"/>
      <c r="F32" s="86"/>
      <c r="G32" s="86"/>
      <c r="H32" s="86"/>
      <c r="I32" s="86"/>
    </row>
    <row r="33" spans="1:10" x14ac:dyDescent="0.25">
      <c r="A33" s="86"/>
      <c r="B33" s="86"/>
      <c r="C33" s="86"/>
      <c r="D33" s="86"/>
      <c r="E33" s="86"/>
      <c r="F33" s="86"/>
      <c r="G33" s="86"/>
      <c r="H33" s="86"/>
      <c r="I33" s="86"/>
    </row>
    <row r="34" spans="1:10" x14ac:dyDescent="0.25">
      <c r="A34" s="86"/>
      <c r="B34" s="86"/>
      <c r="C34" s="86"/>
      <c r="D34" s="86"/>
      <c r="E34" s="86"/>
      <c r="F34" s="86"/>
      <c r="G34" s="86"/>
      <c r="H34" s="86"/>
      <c r="I34" s="86"/>
    </row>
    <row r="35" spans="1:10" x14ac:dyDescent="0.25">
      <c r="A35" s="86"/>
      <c r="B35" s="86"/>
      <c r="C35" s="86"/>
      <c r="D35" s="86"/>
      <c r="E35" s="86"/>
      <c r="F35" s="86"/>
      <c r="G35" s="86"/>
      <c r="H35" s="86"/>
      <c r="I35" s="86"/>
    </row>
    <row r="36" spans="1:10" x14ac:dyDescent="0.25">
      <c r="A36" s="86"/>
      <c r="B36" s="86"/>
      <c r="C36" s="86"/>
      <c r="D36" s="86"/>
      <c r="E36" s="86"/>
      <c r="F36" s="86"/>
      <c r="G36" s="86"/>
      <c r="H36" s="86"/>
      <c r="I36" s="86"/>
    </row>
    <row r="37" spans="1:10" x14ac:dyDescent="0.25">
      <c r="A37" s="86"/>
      <c r="B37" s="86"/>
      <c r="C37" s="86"/>
      <c r="D37" s="86"/>
      <c r="E37" s="86"/>
      <c r="F37" s="86"/>
      <c r="G37" s="86"/>
      <c r="H37" s="86"/>
      <c r="I37" s="86"/>
    </row>
    <row r="38" spans="1:10" x14ac:dyDescent="0.25">
      <c r="A38" s="86"/>
      <c r="B38" s="86"/>
      <c r="C38" s="86"/>
      <c r="D38" s="86"/>
      <c r="E38" s="86"/>
      <c r="F38" s="86"/>
      <c r="G38" s="86"/>
      <c r="H38" s="86"/>
      <c r="I38" s="86"/>
    </row>
    <row r="39" spans="1:10" x14ac:dyDescent="0.25">
      <c r="A39" s="86"/>
      <c r="B39" s="86"/>
      <c r="C39" s="86"/>
      <c r="D39" s="86"/>
      <c r="E39" s="86"/>
      <c r="F39" s="86"/>
      <c r="G39" s="86"/>
      <c r="H39" s="86"/>
      <c r="I39" s="86"/>
    </row>
    <row r="40" spans="1:10" x14ac:dyDescent="0.25">
      <c r="A40" s="86"/>
      <c r="B40" s="86"/>
      <c r="C40" s="86"/>
      <c r="D40" s="86"/>
      <c r="E40" s="86"/>
      <c r="F40" s="86"/>
      <c r="G40" s="86"/>
      <c r="H40" s="86"/>
      <c r="I40" s="86"/>
    </row>
    <row r="41" spans="1:10" x14ac:dyDescent="0.25">
      <c r="A41" s="180"/>
      <c r="B41" s="180"/>
      <c r="C41" s="180"/>
      <c r="D41" s="180"/>
      <c r="E41" s="180"/>
      <c r="F41" s="180"/>
      <c r="G41" s="180"/>
      <c r="H41" s="180"/>
      <c r="I41" s="180"/>
      <c r="J41" s="180"/>
    </row>
  </sheetData>
  <mergeCells count="17">
    <mergeCell ref="A41:J41"/>
    <mergeCell ref="A10:J10"/>
    <mergeCell ref="A11:J11"/>
    <mergeCell ref="A12:J12"/>
    <mergeCell ref="A13:J13"/>
    <mergeCell ref="A14:J14"/>
    <mergeCell ref="A15:J15"/>
    <mergeCell ref="A16:J16"/>
    <mergeCell ref="A17:J17"/>
    <mergeCell ref="A20:H20"/>
    <mergeCell ref="A21:H21"/>
    <mergeCell ref="A9:J9"/>
    <mergeCell ref="A1:J1"/>
    <mergeCell ref="A2:J2"/>
    <mergeCell ref="A4:J4"/>
    <mergeCell ref="A6:J6"/>
    <mergeCell ref="A8:J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8"/>
  <sheetViews>
    <sheetView tabSelected="1" zoomScaleNormal="100" workbookViewId="0">
      <selection activeCell="A2" sqref="A2"/>
    </sheetView>
  </sheetViews>
  <sheetFormatPr defaultColWidth="9.140625" defaultRowHeight="15" x14ac:dyDescent="0.25"/>
  <cols>
    <col min="1" max="1" width="12.7109375" style="1" customWidth="1"/>
    <col min="2" max="2" width="50.7109375" style="1" customWidth="1"/>
    <col min="3" max="5" width="15.7109375" style="1" customWidth="1"/>
    <col min="6" max="6" width="6.85546875" style="1" customWidth="1"/>
    <col min="7" max="7" width="50.7109375" style="1" customWidth="1"/>
    <col min="8" max="8" width="5.7109375" style="1" customWidth="1"/>
    <col min="9" max="9" width="9.42578125" style="1" customWidth="1"/>
    <col min="10" max="10" width="10.42578125" style="1" customWidth="1"/>
    <col min="11" max="11" width="50.7109375" style="1" customWidth="1"/>
    <col min="12" max="16384" width="9.140625" style="1"/>
  </cols>
  <sheetData>
    <row r="1" spans="1:11" x14ac:dyDescent="0.25">
      <c r="B1" s="192" t="s">
        <v>235</v>
      </c>
      <c r="C1" s="192"/>
      <c r="D1" s="192"/>
      <c r="E1" s="192"/>
      <c r="F1" s="192"/>
      <c r="G1" s="192"/>
      <c r="K1" s="62"/>
    </row>
    <row r="2" spans="1:11" ht="15.75" thickBot="1" x14ac:dyDescent="0.3">
      <c r="K2" s="62"/>
    </row>
    <row r="3" spans="1:11" ht="15" customHeight="1" x14ac:dyDescent="0.25">
      <c r="A3" s="183" t="s">
        <v>231</v>
      </c>
      <c r="B3" s="186" t="s">
        <v>282</v>
      </c>
      <c r="C3" s="189" t="s">
        <v>236</v>
      </c>
      <c r="D3" s="189" t="s">
        <v>237</v>
      </c>
      <c r="E3" s="189" t="s">
        <v>238</v>
      </c>
      <c r="F3" s="193" t="s">
        <v>232</v>
      </c>
      <c r="G3" s="196" t="s">
        <v>233</v>
      </c>
      <c r="H3" s="197"/>
      <c r="I3" s="197"/>
      <c r="J3" s="198"/>
      <c r="K3" s="199" t="s">
        <v>281</v>
      </c>
    </row>
    <row r="4" spans="1:11" x14ac:dyDescent="0.25">
      <c r="A4" s="184"/>
      <c r="B4" s="187"/>
      <c r="C4" s="190"/>
      <c r="D4" s="190"/>
      <c r="E4" s="190"/>
      <c r="F4" s="194"/>
      <c r="G4" s="190" t="s">
        <v>0</v>
      </c>
      <c r="H4" s="190" t="s">
        <v>1</v>
      </c>
      <c r="I4" s="202" t="s">
        <v>239</v>
      </c>
      <c r="J4" s="203"/>
      <c r="K4" s="200"/>
    </row>
    <row r="5" spans="1:11" ht="47.25" customHeight="1" thickBot="1" x14ac:dyDescent="0.3">
      <c r="A5" s="185"/>
      <c r="B5" s="188"/>
      <c r="C5" s="191"/>
      <c r="D5" s="191"/>
      <c r="E5" s="191"/>
      <c r="F5" s="195"/>
      <c r="G5" s="191"/>
      <c r="H5" s="191"/>
      <c r="I5" s="2" t="s">
        <v>2</v>
      </c>
      <c r="J5" s="2" t="s">
        <v>234</v>
      </c>
      <c r="K5" s="201"/>
    </row>
    <row r="6" spans="1:11" ht="15.75" thickBot="1" x14ac:dyDescent="0.3">
      <c r="A6" s="3" t="s">
        <v>3</v>
      </c>
      <c r="B6" s="4" t="s">
        <v>4</v>
      </c>
      <c r="C6" s="5">
        <f>C7+C89</f>
        <v>7157050.1200000001</v>
      </c>
      <c r="D6" s="5">
        <f>D7+D89</f>
        <v>6974880.3500000006</v>
      </c>
      <c r="E6" s="5">
        <f>E7+E89</f>
        <v>6460740.8800000008</v>
      </c>
      <c r="F6" s="69">
        <f>E6*100/D6</f>
        <v>92.628698354660671</v>
      </c>
      <c r="G6" s="7"/>
      <c r="H6" s="8"/>
      <c r="I6" s="6"/>
      <c r="J6" s="6"/>
      <c r="K6" s="9"/>
    </row>
    <row r="7" spans="1:11" ht="30.75" thickBot="1" x14ac:dyDescent="0.3">
      <c r="A7" s="10" t="s">
        <v>5</v>
      </c>
      <c r="B7" s="11" t="s">
        <v>6</v>
      </c>
      <c r="C7" s="12">
        <f>C8+C53+C60+C68+C76+C82</f>
        <v>6700056.1200000001</v>
      </c>
      <c r="D7" s="12">
        <f>D8+D53+D60+D68+D76+D82</f>
        <v>6571092.3500000006</v>
      </c>
      <c r="E7" s="12">
        <f>E8+E53+E60+E68+E76+E82</f>
        <v>6068879.2100000009</v>
      </c>
      <c r="F7" s="70">
        <f>E7*100/D7</f>
        <v>92.357235095014317</v>
      </c>
      <c r="G7" s="14"/>
      <c r="H7" s="15"/>
      <c r="I7" s="13"/>
      <c r="J7" s="13"/>
      <c r="K7" s="16"/>
    </row>
    <row r="8" spans="1:11" ht="30" x14ac:dyDescent="0.25">
      <c r="A8" s="17" t="s">
        <v>7</v>
      </c>
      <c r="B8" s="18" t="s">
        <v>8</v>
      </c>
      <c r="C8" s="19">
        <f>C13+C17+C21+C25+C29+C33+C37+C41+C45+C50+C52</f>
        <v>4045650.12</v>
      </c>
      <c r="D8" s="19">
        <f>D13+D17+D21+D25+D29+D33+D37+D41+D45+D50+D52</f>
        <v>4135734.5300000003</v>
      </c>
      <c r="E8" s="19">
        <f>E13+E17+E21+E25+E29+E33+E37+E41+E45+E50+E52</f>
        <v>3957166.1700000004</v>
      </c>
      <c r="F8" s="57">
        <f>E8*100/D8</f>
        <v>95.68230604008329</v>
      </c>
      <c r="G8" s="55" t="s">
        <v>226</v>
      </c>
      <c r="H8" s="56" t="s">
        <v>12</v>
      </c>
      <c r="I8" s="57">
        <v>818</v>
      </c>
      <c r="J8" s="96">
        <v>876</v>
      </c>
      <c r="K8" s="92" t="s">
        <v>283</v>
      </c>
    </row>
    <row r="9" spans="1:11" ht="30" x14ac:dyDescent="0.25">
      <c r="A9" s="39"/>
      <c r="B9" s="40"/>
      <c r="C9" s="41"/>
      <c r="D9" s="41"/>
      <c r="E9" s="41"/>
      <c r="F9" s="71"/>
      <c r="G9" s="42" t="s">
        <v>220</v>
      </c>
      <c r="H9" s="43" t="s">
        <v>221</v>
      </c>
      <c r="I9" s="44">
        <v>276.5</v>
      </c>
      <c r="J9" s="45">
        <v>213.09</v>
      </c>
      <c r="K9" s="46" t="s">
        <v>284</v>
      </c>
    </row>
    <row r="10" spans="1:11" ht="30" x14ac:dyDescent="0.25">
      <c r="A10" s="39"/>
      <c r="B10" s="40"/>
      <c r="C10" s="41"/>
      <c r="D10" s="41"/>
      <c r="E10" s="41"/>
      <c r="F10" s="71"/>
      <c r="G10" s="42" t="s">
        <v>222</v>
      </c>
      <c r="H10" s="43" t="s">
        <v>223</v>
      </c>
      <c r="I10" s="44">
        <v>92</v>
      </c>
      <c r="J10" s="45">
        <v>112</v>
      </c>
      <c r="K10" s="46" t="s">
        <v>275</v>
      </c>
    </row>
    <row r="11" spans="1:11" x14ac:dyDescent="0.25">
      <c r="A11" s="39"/>
      <c r="B11" s="40"/>
      <c r="C11" s="41"/>
      <c r="D11" s="41"/>
      <c r="E11" s="41"/>
      <c r="F11" s="71"/>
      <c r="G11" s="42" t="s">
        <v>224</v>
      </c>
      <c r="H11" s="43" t="s">
        <v>12</v>
      </c>
      <c r="I11" s="44">
        <v>28</v>
      </c>
      <c r="J11" s="45">
        <v>26</v>
      </c>
      <c r="K11" s="46" t="s">
        <v>277</v>
      </c>
    </row>
    <row r="12" spans="1:11" ht="15.75" thickBot="1" x14ac:dyDescent="0.3">
      <c r="A12" s="47"/>
      <c r="B12" s="48"/>
      <c r="C12" s="49"/>
      <c r="D12" s="49"/>
      <c r="E12" s="49"/>
      <c r="F12" s="72"/>
      <c r="G12" s="50" t="s">
        <v>225</v>
      </c>
      <c r="H12" s="51" t="s">
        <v>12</v>
      </c>
      <c r="I12" s="52">
        <v>7</v>
      </c>
      <c r="J12" s="53">
        <v>7</v>
      </c>
      <c r="K12" s="54"/>
    </row>
    <row r="13" spans="1:11" ht="105" x14ac:dyDescent="0.25">
      <c r="A13" s="24" t="s">
        <v>9</v>
      </c>
      <c r="B13" s="25" t="s">
        <v>10</v>
      </c>
      <c r="C13" s="26">
        <f>SUM(C14:C16)+1003438.93</f>
        <v>1003438.93</v>
      </c>
      <c r="D13" s="26">
        <f>SUM(D14:D16)+1037438.93</f>
        <v>1037438.93</v>
      </c>
      <c r="E13" s="26">
        <f>SUM(E14:E16)+932183.34</f>
        <v>932183.34</v>
      </c>
      <c r="F13" s="102">
        <f>E13*100/D13</f>
        <v>89.854285687929604</v>
      </c>
      <c r="G13" s="28" t="s">
        <v>11</v>
      </c>
      <c r="H13" s="29" t="s">
        <v>12</v>
      </c>
      <c r="I13" s="27" t="s">
        <v>13</v>
      </c>
      <c r="J13" s="97">
        <v>374</v>
      </c>
      <c r="K13" s="89" t="s">
        <v>285</v>
      </c>
    </row>
    <row r="14" spans="1:11" ht="90" x14ac:dyDescent="0.25">
      <c r="A14" s="31"/>
      <c r="B14" s="32"/>
      <c r="C14" s="33">
        <v>0</v>
      </c>
      <c r="D14" s="33">
        <v>0</v>
      </c>
      <c r="E14" s="33">
        <v>0</v>
      </c>
      <c r="F14" s="74"/>
      <c r="G14" s="35" t="s">
        <v>14</v>
      </c>
      <c r="H14" s="36" t="s">
        <v>12</v>
      </c>
      <c r="I14" s="34" t="s">
        <v>15</v>
      </c>
      <c r="J14" s="98">
        <v>151</v>
      </c>
      <c r="K14" s="90" t="s">
        <v>286</v>
      </c>
    </row>
    <row r="15" spans="1:11" ht="30" x14ac:dyDescent="0.25">
      <c r="A15" s="31"/>
      <c r="B15" s="32"/>
      <c r="C15" s="33">
        <v>0</v>
      </c>
      <c r="D15" s="33">
        <v>0</v>
      </c>
      <c r="E15" s="33">
        <v>0</v>
      </c>
      <c r="F15" s="74"/>
      <c r="G15" s="35" t="s">
        <v>16</v>
      </c>
      <c r="H15" s="36" t="s">
        <v>12</v>
      </c>
      <c r="I15" s="34" t="s">
        <v>17</v>
      </c>
      <c r="J15" s="98">
        <v>19</v>
      </c>
      <c r="K15" s="90" t="s">
        <v>287</v>
      </c>
    </row>
    <row r="16" spans="1:11" ht="30.75" thickBot="1" x14ac:dyDescent="0.3">
      <c r="A16" s="31"/>
      <c r="B16" s="32"/>
      <c r="C16" s="33">
        <v>0</v>
      </c>
      <c r="D16" s="33">
        <v>0</v>
      </c>
      <c r="E16" s="33">
        <v>0</v>
      </c>
      <c r="F16" s="74"/>
      <c r="G16" s="35" t="s">
        <v>18</v>
      </c>
      <c r="H16" s="36" t="s">
        <v>12</v>
      </c>
      <c r="I16" s="34" t="s">
        <v>19</v>
      </c>
      <c r="J16" s="98">
        <v>213</v>
      </c>
      <c r="K16" s="90" t="s">
        <v>288</v>
      </c>
    </row>
    <row r="17" spans="1:11" ht="75" x14ac:dyDescent="0.25">
      <c r="A17" s="24" t="s">
        <v>20</v>
      </c>
      <c r="B17" s="25" t="s">
        <v>21</v>
      </c>
      <c r="C17" s="26">
        <f>SUM(C18:C20)+218145.35</f>
        <v>218145.35</v>
      </c>
      <c r="D17" s="26">
        <f>SUM(D18:D20)+220945.35</f>
        <v>220945.35</v>
      </c>
      <c r="E17" s="26">
        <f>SUM(E18:E20)+215710.98</f>
        <v>215710.98</v>
      </c>
      <c r="F17" s="102">
        <f>E17*100/D17</f>
        <v>97.63092094945651</v>
      </c>
      <c r="G17" s="28" t="s">
        <v>11</v>
      </c>
      <c r="H17" s="29" t="s">
        <v>12</v>
      </c>
      <c r="I17" s="27" t="s">
        <v>22</v>
      </c>
      <c r="J17" s="97">
        <v>66</v>
      </c>
      <c r="K17" s="89" t="s">
        <v>289</v>
      </c>
    </row>
    <row r="18" spans="1:11" ht="30" x14ac:dyDescent="0.25">
      <c r="A18" s="31"/>
      <c r="B18" s="32"/>
      <c r="C18" s="33">
        <v>0</v>
      </c>
      <c r="D18" s="33">
        <v>0</v>
      </c>
      <c r="E18" s="33">
        <v>0</v>
      </c>
      <c r="F18" s="74"/>
      <c r="G18" s="35" t="s">
        <v>14</v>
      </c>
      <c r="H18" s="36" t="s">
        <v>12</v>
      </c>
      <c r="I18" s="34" t="s">
        <v>23</v>
      </c>
      <c r="J18" s="98">
        <v>4.22</v>
      </c>
      <c r="K18" s="90" t="s">
        <v>269</v>
      </c>
    </row>
    <row r="19" spans="1:11" ht="30" x14ac:dyDescent="0.25">
      <c r="A19" s="31"/>
      <c r="B19" s="32"/>
      <c r="C19" s="33">
        <v>0</v>
      </c>
      <c r="D19" s="33">
        <v>0</v>
      </c>
      <c r="E19" s="33">
        <v>0</v>
      </c>
      <c r="F19" s="74"/>
      <c r="G19" s="35" t="s">
        <v>16</v>
      </c>
      <c r="H19" s="36" t="s">
        <v>12</v>
      </c>
      <c r="I19" s="34" t="s">
        <v>25</v>
      </c>
      <c r="J19" s="98">
        <v>7</v>
      </c>
      <c r="K19" s="90" t="s">
        <v>280</v>
      </c>
    </row>
    <row r="20" spans="1:11" ht="45.75" thickBot="1" x14ac:dyDescent="0.3">
      <c r="A20" s="31"/>
      <c r="B20" s="32"/>
      <c r="C20" s="33">
        <v>0</v>
      </c>
      <c r="D20" s="33">
        <v>0</v>
      </c>
      <c r="E20" s="33">
        <v>0</v>
      </c>
      <c r="F20" s="74"/>
      <c r="G20" s="35" t="s">
        <v>18</v>
      </c>
      <c r="H20" s="36" t="s">
        <v>12</v>
      </c>
      <c r="I20" s="34" t="s">
        <v>26</v>
      </c>
      <c r="J20" s="98">
        <v>53</v>
      </c>
      <c r="K20" s="90" t="s">
        <v>290</v>
      </c>
    </row>
    <row r="21" spans="1:11" ht="75" x14ac:dyDescent="0.25">
      <c r="A21" s="24" t="s">
        <v>27</v>
      </c>
      <c r="B21" s="25" t="s">
        <v>28</v>
      </c>
      <c r="C21" s="26">
        <f>SUM(C22:C24)+263634</f>
        <v>263634</v>
      </c>
      <c r="D21" s="26">
        <f>SUM(D22:D24)+270534</f>
        <v>270534</v>
      </c>
      <c r="E21" s="26">
        <f>SUM(E22:E24)+258119.44</f>
        <v>258119.44</v>
      </c>
      <c r="F21" s="102">
        <f>E21*100/D21</f>
        <v>95.411090657736182</v>
      </c>
      <c r="G21" s="28" t="s">
        <v>11</v>
      </c>
      <c r="H21" s="29" t="s">
        <v>12</v>
      </c>
      <c r="I21" s="27" t="s">
        <v>29</v>
      </c>
      <c r="J21" s="97">
        <v>125</v>
      </c>
      <c r="K21" s="103" t="s">
        <v>291</v>
      </c>
    </row>
    <row r="22" spans="1:11" x14ac:dyDescent="0.25">
      <c r="A22" s="31"/>
      <c r="B22" s="32"/>
      <c r="C22" s="33">
        <v>0</v>
      </c>
      <c r="D22" s="33">
        <v>0</v>
      </c>
      <c r="E22" s="33">
        <v>0</v>
      </c>
      <c r="F22" s="74"/>
      <c r="G22" s="35" t="s">
        <v>14</v>
      </c>
      <c r="H22" s="36" t="s">
        <v>12</v>
      </c>
      <c r="I22" s="34" t="s">
        <v>30</v>
      </c>
      <c r="J22" s="99">
        <v>12.2</v>
      </c>
      <c r="K22" s="90" t="s">
        <v>270</v>
      </c>
    </row>
    <row r="23" spans="1:11" ht="45" x14ac:dyDescent="0.25">
      <c r="A23" s="31"/>
      <c r="B23" s="32"/>
      <c r="C23" s="33">
        <v>0</v>
      </c>
      <c r="D23" s="33">
        <v>0</v>
      </c>
      <c r="E23" s="33">
        <v>0</v>
      </c>
      <c r="F23" s="74"/>
      <c r="G23" s="35" t="s">
        <v>16</v>
      </c>
      <c r="H23" s="36" t="s">
        <v>12</v>
      </c>
      <c r="I23" s="34" t="s">
        <v>32</v>
      </c>
      <c r="J23" s="99">
        <v>16</v>
      </c>
      <c r="K23" s="107" t="s">
        <v>271</v>
      </c>
    </row>
    <row r="24" spans="1:11" ht="15.75" thickBot="1" x14ac:dyDescent="0.3">
      <c r="A24" s="31"/>
      <c r="B24" s="32"/>
      <c r="C24" s="33">
        <v>0</v>
      </c>
      <c r="D24" s="33">
        <v>0</v>
      </c>
      <c r="E24" s="33">
        <v>0</v>
      </c>
      <c r="F24" s="74"/>
      <c r="G24" s="35" t="s">
        <v>18</v>
      </c>
      <c r="H24" s="36" t="s">
        <v>12</v>
      </c>
      <c r="I24" s="34" t="s">
        <v>34</v>
      </c>
      <c r="J24" s="98">
        <v>59</v>
      </c>
      <c r="K24" s="108" t="s">
        <v>292</v>
      </c>
    </row>
    <row r="25" spans="1:11" ht="45" x14ac:dyDescent="0.25">
      <c r="A25" s="24" t="s">
        <v>36</v>
      </c>
      <c r="B25" s="25" t="s">
        <v>37</v>
      </c>
      <c r="C25" s="26">
        <f>SUM(C26:C28)+233815.3</f>
        <v>233815.3</v>
      </c>
      <c r="D25" s="26">
        <f>SUM(D26:D28)+243375.3</f>
        <v>243375.3</v>
      </c>
      <c r="E25" s="26">
        <f>SUM(E26:E28)+241043.63</f>
        <v>241043.63</v>
      </c>
      <c r="F25" s="73">
        <f>E25*100/D25</f>
        <v>99.041944683786738</v>
      </c>
      <c r="G25" s="28" t="s">
        <v>11</v>
      </c>
      <c r="H25" s="29" t="s">
        <v>12</v>
      </c>
      <c r="I25" s="27" t="s">
        <v>38</v>
      </c>
      <c r="J25" s="97">
        <v>74</v>
      </c>
      <c r="K25" s="109" t="s">
        <v>293</v>
      </c>
    </row>
    <row r="26" spans="1:11" x14ac:dyDescent="0.25">
      <c r="A26" s="31"/>
      <c r="B26" s="32"/>
      <c r="C26" s="33">
        <v>0</v>
      </c>
      <c r="D26" s="33">
        <v>0</v>
      </c>
      <c r="E26" s="33">
        <v>0</v>
      </c>
      <c r="F26" s="74"/>
      <c r="G26" s="35" t="s">
        <v>14</v>
      </c>
      <c r="H26" s="36" t="s">
        <v>12</v>
      </c>
      <c r="I26" s="34" t="s">
        <v>30</v>
      </c>
      <c r="J26" s="98">
        <v>8.9</v>
      </c>
      <c r="K26" s="90" t="s">
        <v>270</v>
      </c>
    </row>
    <row r="27" spans="1:11" ht="30" x14ac:dyDescent="0.25">
      <c r="A27" s="31"/>
      <c r="B27" s="32"/>
      <c r="C27" s="33">
        <v>0</v>
      </c>
      <c r="D27" s="33">
        <v>0</v>
      </c>
      <c r="E27" s="33">
        <v>0</v>
      </c>
      <c r="F27" s="74"/>
      <c r="G27" s="35" t="s">
        <v>16</v>
      </c>
      <c r="H27" s="36" t="s">
        <v>12</v>
      </c>
      <c r="I27" s="34" t="s">
        <v>39</v>
      </c>
      <c r="J27" s="98">
        <v>11</v>
      </c>
      <c r="K27" s="90" t="s">
        <v>294</v>
      </c>
    </row>
    <row r="28" spans="1:11" ht="45.75" thickBot="1" x14ac:dyDescent="0.3">
      <c r="A28" s="31"/>
      <c r="B28" s="32"/>
      <c r="C28" s="33">
        <v>0</v>
      </c>
      <c r="D28" s="33">
        <v>0</v>
      </c>
      <c r="E28" s="33">
        <v>0</v>
      </c>
      <c r="F28" s="74"/>
      <c r="G28" s="35" t="s">
        <v>18</v>
      </c>
      <c r="H28" s="36" t="s">
        <v>12</v>
      </c>
      <c r="I28" s="34" t="s">
        <v>40</v>
      </c>
      <c r="J28" s="98">
        <v>71</v>
      </c>
      <c r="K28" s="90" t="s">
        <v>273</v>
      </c>
    </row>
    <row r="29" spans="1:11" ht="60" x14ac:dyDescent="0.25">
      <c r="A29" s="24" t="s">
        <v>41</v>
      </c>
      <c r="B29" s="25" t="s">
        <v>42</v>
      </c>
      <c r="C29" s="26">
        <f>SUM(C30:C32)+142846</f>
        <v>142846</v>
      </c>
      <c r="D29" s="26">
        <f>SUM(D30:D32)+143646</f>
        <v>143646</v>
      </c>
      <c r="E29" s="26">
        <f>SUM(E30:E32)+139856.03</f>
        <v>139856.03</v>
      </c>
      <c r="F29" s="102">
        <f>E29*100/D29</f>
        <v>97.361590298372391</v>
      </c>
      <c r="G29" s="28" t="s">
        <v>11</v>
      </c>
      <c r="H29" s="29" t="s">
        <v>12</v>
      </c>
      <c r="I29" s="27" t="s">
        <v>43</v>
      </c>
      <c r="J29" s="97">
        <v>28</v>
      </c>
      <c r="K29" s="89" t="s">
        <v>295</v>
      </c>
    </row>
    <row r="30" spans="1:11" x14ac:dyDescent="0.25">
      <c r="A30" s="31"/>
      <c r="B30" s="32"/>
      <c r="C30" s="33">
        <v>0</v>
      </c>
      <c r="D30" s="33">
        <v>0</v>
      </c>
      <c r="E30" s="33">
        <v>0</v>
      </c>
      <c r="F30" s="74"/>
      <c r="G30" s="35" t="s">
        <v>14</v>
      </c>
      <c r="H30" s="36" t="s">
        <v>12</v>
      </c>
      <c r="I30" s="34" t="s">
        <v>44</v>
      </c>
      <c r="J30" s="98">
        <v>4.7699999999999996</v>
      </c>
      <c r="K30" s="90" t="s">
        <v>259</v>
      </c>
    </row>
    <row r="31" spans="1:11" ht="30" x14ac:dyDescent="0.25">
      <c r="A31" s="31"/>
      <c r="B31" s="32"/>
      <c r="C31" s="33">
        <v>0</v>
      </c>
      <c r="D31" s="33">
        <v>0</v>
      </c>
      <c r="E31" s="33">
        <v>0</v>
      </c>
      <c r="F31" s="74"/>
      <c r="G31" s="35" t="s">
        <v>16</v>
      </c>
      <c r="H31" s="36" t="s">
        <v>12</v>
      </c>
      <c r="I31" s="34" t="s">
        <v>25</v>
      </c>
      <c r="J31" s="98">
        <v>4</v>
      </c>
      <c r="K31" s="90" t="s">
        <v>296</v>
      </c>
    </row>
    <row r="32" spans="1:11" ht="30.75" thickBot="1" x14ac:dyDescent="0.3">
      <c r="A32" s="31"/>
      <c r="B32" s="32"/>
      <c r="C32" s="33">
        <v>0</v>
      </c>
      <c r="D32" s="33">
        <v>0</v>
      </c>
      <c r="E32" s="33">
        <v>0</v>
      </c>
      <c r="F32" s="74"/>
      <c r="G32" s="35" t="s">
        <v>18</v>
      </c>
      <c r="H32" s="36" t="s">
        <v>12</v>
      </c>
      <c r="I32" s="34" t="s">
        <v>46</v>
      </c>
      <c r="J32" s="98">
        <v>19</v>
      </c>
      <c r="K32" s="90" t="s">
        <v>258</v>
      </c>
    </row>
    <row r="33" spans="1:11" ht="75" x14ac:dyDescent="0.25">
      <c r="A33" s="24" t="s">
        <v>48</v>
      </c>
      <c r="B33" s="25" t="s">
        <v>49</v>
      </c>
      <c r="C33" s="26">
        <f>SUM(C34:C36)+205398.36</f>
        <v>205398.36</v>
      </c>
      <c r="D33" s="26">
        <f>SUM(D34:D36)+198000.77</f>
        <v>198000.77</v>
      </c>
      <c r="E33" s="26">
        <f>SUM(E34:E36)+190768.05</f>
        <v>190768.05</v>
      </c>
      <c r="F33" s="102">
        <f>E33*100/D33</f>
        <v>96.347125316734889</v>
      </c>
      <c r="G33" s="28" t="s">
        <v>11</v>
      </c>
      <c r="H33" s="29" t="s">
        <v>12</v>
      </c>
      <c r="I33" s="27" t="s">
        <v>40</v>
      </c>
      <c r="J33" s="97">
        <v>155</v>
      </c>
      <c r="K33" s="110" t="s">
        <v>305</v>
      </c>
    </row>
    <row r="34" spans="1:11" x14ac:dyDescent="0.25">
      <c r="A34" s="31"/>
      <c r="B34" s="32"/>
      <c r="C34" s="33">
        <v>0</v>
      </c>
      <c r="D34" s="33">
        <v>0</v>
      </c>
      <c r="E34" s="33">
        <v>0</v>
      </c>
      <c r="F34" s="74"/>
      <c r="G34" s="35" t="s">
        <v>14</v>
      </c>
      <c r="H34" s="36" t="s">
        <v>12</v>
      </c>
      <c r="I34" s="34" t="s">
        <v>45</v>
      </c>
      <c r="J34" s="98">
        <v>10</v>
      </c>
      <c r="K34" s="111" t="s">
        <v>264</v>
      </c>
    </row>
    <row r="35" spans="1:11" x14ac:dyDescent="0.25">
      <c r="A35" s="31"/>
      <c r="B35" s="32"/>
      <c r="C35" s="33">
        <v>0</v>
      </c>
      <c r="D35" s="33">
        <v>0</v>
      </c>
      <c r="E35" s="33">
        <v>0</v>
      </c>
      <c r="F35" s="74"/>
      <c r="G35" s="35" t="s">
        <v>16</v>
      </c>
      <c r="H35" s="36" t="s">
        <v>12</v>
      </c>
      <c r="I35" s="34" t="s">
        <v>31</v>
      </c>
      <c r="J35" s="98">
        <v>8</v>
      </c>
      <c r="K35" s="111" t="s">
        <v>297</v>
      </c>
    </row>
    <row r="36" spans="1:11" ht="90.75" thickBot="1" x14ac:dyDescent="0.3">
      <c r="A36" s="31"/>
      <c r="B36" s="32"/>
      <c r="C36" s="33">
        <v>0</v>
      </c>
      <c r="D36" s="33">
        <v>0</v>
      </c>
      <c r="E36" s="33">
        <v>0</v>
      </c>
      <c r="F36" s="74"/>
      <c r="G36" s="35" t="s">
        <v>18</v>
      </c>
      <c r="H36" s="36" t="s">
        <v>12</v>
      </c>
      <c r="I36" s="34" t="s">
        <v>51</v>
      </c>
      <c r="J36" s="98">
        <v>93</v>
      </c>
      <c r="K36" s="111" t="s">
        <v>298</v>
      </c>
    </row>
    <row r="37" spans="1:11" ht="90" x14ac:dyDescent="0.25">
      <c r="A37" s="24" t="s">
        <v>52</v>
      </c>
      <c r="B37" s="25" t="s">
        <v>53</v>
      </c>
      <c r="C37" s="26">
        <f>SUM(C38:C40)+181689.9</f>
        <v>181689.9</v>
      </c>
      <c r="D37" s="26">
        <f>SUM(D38:D40)+160489.9</f>
        <v>160489.9</v>
      </c>
      <c r="E37" s="26">
        <f>SUM(E38:E40)+151402.59</f>
        <v>151402.59</v>
      </c>
      <c r="F37" s="102">
        <f>E37*100/D37</f>
        <v>94.337768295699604</v>
      </c>
      <c r="G37" s="28" t="s">
        <v>11</v>
      </c>
      <c r="H37" s="29" t="s">
        <v>12</v>
      </c>
      <c r="I37" s="27" t="s">
        <v>54</v>
      </c>
      <c r="J37" s="97">
        <v>54</v>
      </c>
      <c r="K37" s="89" t="s">
        <v>306</v>
      </c>
    </row>
    <row r="38" spans="1:11" ht="45" x14ac:dyDescent="0.25">
      <c r="A38" s="31"/>
      <c r="B38" s="32"/>
      <c r="C38" s="33">
        <v>0</v>
      </c>
      <c r="D38" s="33">
        <v>0</v>
      </c>
      <c r="E38" s="33">
        <v>0</v>
      </c>
      <c r="F38" s="74"/>
      <c r="G38" s="35" t="s">
        <v>14</v>
      </c>
      <c r="H38" s="36" t="s">
        <v>12</v>
      </c>
      <c r="I38" s="34" t="s">
        <v>45</v>
      </c>
      <c r="J38" s="98">
        <v>7</v>
      </c>
      <c r="K38" s="90" t="s">
        <v>299</v>
      </c>
    </row>
    <row r="39" spans="1:11" x14ac:dyDescent="0.25">
      <c r="A39" s="31"/>
      <c r="B39" s="32"/>
      <c r="C39" s="33">
        <v>0</v>
      </c>
      <c r="D39" s="33">
        <v>0</v>
      </c>
      <c r="E39" s="33">
        <v>0</v>
      </c>
      <c r="F39" s="74"/>
      <c r="G39" s="35" t="s">
        <v>16</v>
      </c>
      <c r="H39" s="36" t="s">
        <v>12</v>
      </c>
      <c r="I39" s="34" t="s">
        <v>45</v>
      </c>
      <c r="J39" s="98">
        <v>6</v>
      </c>
      <c r="K39" s="112"/>
    </row>
    <row r="40" spans="1:11" ht="15.75" thickBot="1" x14ac:dyDescent="0.3">
      <c r="A40" s="31"/>
      <c r="B40" s="32"/>
      <c r="C40" s="33">
        <v>0</v>
      </c>
      <c r="D40" s="33">
        <v>0</v>
      </c>
      <c r="E40" s="33">
        <v>0</v>
      </c>
      <c r="F40" s="74"/>
      <c r="G40" s="35" t="s">
        <v>18</v>
      </c>
      <c r="H40" s="36" t="s">
        <v>12</v>
      </c>
      <c r="I40" s="34" t="s">
        <v>47</v>
      </c>
      <c r="J40" s="98">
        <v>50</v>
      </c>
      <c r="K40" s="112"/>
    </row>
    <row r="41" spans="1:11" ht="60" x14ac:dyDescent="0.25">
      <c r="A41" s="24" t="s">
        <v>55</v>
      </c>
      <c r="B41" s="25" t="s">
        <v>56</v>
      </c>
      <c r="C41" s="26">
        <f>SUM(C42:C44)+1165424.27</f>
        <v>1165424.27</v>
      </c>
      <c r="D41" s="26">
        <f>SUM(D42:D44)+1200924.27</f>
        <v>1200924.27</v>
      </c>
      <c r="E41" s="26">
        <f>SUM(E42:E44)+1192577.18</f>
        <v>1192577.18</v>
      </c>
      <c r="F41" s="102">
        <f>E41*100/D41</f>
        <v>99.304944515776995</v>
      </c>
      <c r="G41" s="28" t="s">
        <v>57</v>
      </c>
      <c r="H41" s="29" t="s">
        <v>12</v>
      </c>
      <c r="I41" s="27" t="s">
        <v>58</v>
      </c>
      <c r="J41" s="97">
        <v>112</v>
      </c>
      <c r="K41" s="89" t="s">
        <v>300</v>
      </c>
    </row>
    <row r="42" spans="1:11" ht="45" x14ac:dyDescent="0.25">
      <c r="A42" s="31"/>
      <c r="B42" s="32"/>
      <c r="C42" s="33">
        <v>0</v>
      </c>
      <c r="D42" s="33">
        <v>0</v>
      </c>
      <c r="E42" s="33">
        <v>0</v>
      </c>
      <c r="F42" s="74"/>
      <c r="G42" s="35" t="s">
        <v>59</v>
      </c>
      <c r="H42" s="36" t="s">
        <v>12</v>
      </c>
      <c r="I42" s="34" t="s">
        <v>29</v>
      </c>
      <c r="J42" s="98">
        <v>115</v>
      </c>
      <c r="K42" s="90" t="s">
        <v>266</v>
      </c>
    </row>
    <row r="43" spans="1:11" ht="45" x14ac:dyDescent="0.25">
      <c r="A43" s="31"/>
      <c r="B43" s="32"/>
      <c r="C43" s="33">
        <v>0</v>
      </c>
      <c r="D43" s="33">
        <v>0</v>
      </c>
      <c r="E43" s="33">
        <v>0</v>
      </c>
      <c r="F43" s="74"/>
      <c r="G43" s="35" t="s">
        <v>60</v>
      </c>
      <c r="H43" s="36" t="s">
        <v>12</v>
      </c>
      <c r="I43" s="34" t="s">
        <v>61</v>
      </c>
      <c r="J43" s="98">
        <v>797</v>
      </c>
      <c r="K43" s="90" t="s">
        <v>267</v>
      </c>
    </row>
    <row r="44" spans="1:11" ht="45.75" thickBot="1" x14ac:dyDescent="0.3">
      <c r="A44" s="31"/>
      <c r="B44" s="32"/>
      <c r="C44" s="33">
        <v>0</v>
      </c>
      <c r="D44" s="33">
        <v>0</v>
      </c>
      <c r="E44" s="33">
        <v>0</v>
      </c>
      <c r="F44" s="74"/>
      <c r="G44" s="35" t="s">
        <v>62</v>
      </c>
      <c r="H44" s="36" t="s">
        <v>12</v>
      </c>
      <c r="I44" s="34" t="s">
        <v>63</v>
      </c>
      <c r="J44" s="98">
        <v>62</v>
      </c>
      <c r="K44" s="113" t="s">
        <v>268</v>
      </c>
    </row>
    <row r="45" spans="1:11" ht="90" x14ac:dyDescent="0.25">
      <c r="A45" s="24" t="s">
        <v>65</v>
      </c>
      <c r="B45" s="25" t="s">
        <v>66</v>
      </c>
      <c r="C45" s="26">
        <f>SUM(C46:C49)+573258.01</f>
        <v>573258.01</v>
      </c>
      <c r="D45" s="26">
        <f>SUM(D46:D49)+604258.01</f>
        <v>604258.01</v>
      </c>
      <c r="E45" s="26">
        <f>SUM(E46:E49)+579382.93</f>
        <v>579382.93000000005</v>
      </c>
      <c r="F45" s="102">
        <f>E45*100/D45</f>
        <v>95.883367768678823</v>
      </c>
      <c r="G45" s="28" t="s">
        <v>67</v>
      </c>
      <c r="H45" s="29" t="s">
        <v>12</v>
      </c>
      <c r="I45" s="27" t="s">
        <v>32</v>
      </c>
      <c r="J45" s="104">
        <v>15</v>
      </c>
      <c r="K45" s="114" t="s">
        <v>301</v>
      </c>
    </row>
    <row r="46" spans="1:11" ht="30" x14ac:dyDescent="0.25">
      <c r="A46" s="31"/>
      <c r="B46" s="32"/>
      <c r="C46" s="33">
        <v>0</v>
      </c>
      <c r="D46" s="33">
        <v>0</v>
      </c>
      <c r="E46" s="33">
        <v>0</v>
      </c>
      <c r="F46" s="74"/>
      <c r="G46" s="35" t="s">
        <v>68</v>
      </c>
      <c r="H46" s="36" t="s">
        <v>12</v>
      </c>
      <c r="I46" s="34" t="s">
        <v>69</v>
      </c>
      <c r="J46" s="98">
        <v>4</v>
      </c>
      <c r="K46" s="109" t="s">
        <v>302</v>
      </c>
    </row>
    <row r="47" spans="1:11" x14ac:dyDescent="0.25">
      <c r="A47" s="31"/>
      <c r="B47" s="32"/>
      <c r="C47" s="33">
        <v>0</v>
      </c>
      <c r="D47" s="33">
        <v>0</v>
      </c>
      <c r="E47" s="33">
        <v>0</v>
      </c>
      <c r="F47" s="74"/>
      <c r="G47" s="35" t="s">
        <v>71</v>
      </c>
      <c r="H47" s="36" t="s">
        <v>12</v>
      </c>
      <c r="I47" s="34" t="s">
        <v>43</v>
      </c>
      <c r="J47" s="98">
        <v>30</v>
      </c>
      <c r="K47" s="90" t="s">
        <v>303</v>
      </c>
    </row>
    <row r="48" spans="1:11" x14ac:dyDescent="0.25">
      <c r="A48" s="31"/>
      <c r="B48" s="32"/>
      <c r="C48" s="33">
        <v>0</v>
      </c>
      <c r="D48" s="33">
        <v>0</v>
      </c>
      <c r="E48" s="33">
        <v>0</v>
      </c>
      <c r="F48" s="74"/>
      <c r="G48" s="35" t="s">
        <v>18</v>
      </c>
      <c r="H48" s="36" t="s">
        <v>12</v>
      </c>
      <c r="I48" s="34" t="s">
        <v>47</v>
      </c>
      <c r="J48" s="98">
        <v>67</v>
      </c>
      <c r="K48" s="115" t="s">
        <v>274</v>
      </c>
    </row>
    <row r="49" spans="1:11" ht="30.75" thickBot="1" x14ac:dyDescent="0.3">
      <c r="A49" s="31"/>
      <c r="B49" s="32"/>
      <c r="C49" s="33">
        <v>0</v>
      </c>
      <c r="D49" s="33">
        <v>0</v>
      </c>
      <c r="E49" s="33">
        <v>0</v>
      </c>
      <c r="F49" s="74"/>
      <c r="G49" s="35" t="s">
        <v>72</v>
      </c>
      <c r="H49" s="36" t="s">
        <v>12</v>
      </c>
      <c r="I49" s="34" t="s">
        <v>64</v>
      </c>
      <c r="J49" s="98">
        <v>50</v>
      </c>
      <c r="K49" s="90" t="s">
        <v>304</v>
      </c>
    </row>
    <row r="50" spans="1:11" ht="30" x14ac:dyDescent="0.25">
      <c r="A50" s="24" t="s">
        <v>73</v>
      </c>
      <c r="B50" s="25" t="s">
        <v>74</v>
      </c>
      <c r="C50" s="26">
        <f>SUM(C51:C51)+2000</f>
        <v>2000</v>
      </c>
      <c r="D50" s="26">
        <f>SUM(D51:D51)+200</f>
        <v>200</v>
      </c>
      <c r="E50" s="26">
        <f>SUM(E51:E51)+200</f>
        <v>200</v>
      </c>
      <c r="F50" s="73">
        <f>E50*100/D50</f>
        <v>100</v>
      </c>
      <c r="G50" s="28" t="s">
        <v>75</v>
      </c>
      <c r="H50" s="29" t="s">
        <v>12</v>
      </c>
      <c r="I50" s="27" t="s">
        <v>76</v>
      </c>
      <c r="J50" s="97">
        <v>0</v>
      </c>
      <c r="K50" s="116"/>
    </row>
    <row r="51" spans="1:11" ht="15.75" thickBot="1" x14ac:dyDescent="0.3">
      <c r="A51" s="31"/>
      <c r="B51" s="32"/>
      <c r="C51" s="33">
        <v>0</v>
      </c>
      <c r="D51" s="33">
        <v>0</v>
      </c>
      <c r="E51" s="33">
        <v>0</v>
      </c>
      <c r="F51" s="74"/>
      <c r="G51" s="35" t="s">
        <v>78</v>
      </c>
      <c r="H51" s="36" t="s">
        <v>12</v>
      </c>
      <c r="I51" s="34" t="s">
        <v>79</v>
      </c>
      <c r="J51" s="98">
        <v>2</v>
      </c>
      <c r="K51" s="112"/>
    </row>
    <row r="52" spans="1:11" ht="30.75" thickBot="1" x14ac:dyDescent="0.3">
      <c r="A52" s="24" t="s">
        <v>80</v>
      </c>
      <c r="B52" s="25" t="s">
        <v>81</v>
      </c>
      <c r="C52" s="37">
        <v>56000</v>
      </c>
      <c r="D52" s="37">
        <v>55922</v>
      </c>
      <c r="E52" s="37">
        <v>55922</v>
      </c>
      <c r="F52" s="73">
        <f>E52*100/D52</f>
        <v>100</v>
      </c>
      <c r="G52" s="28" t="s">
        <v>82</v>
      </c>
      <c r="H52" s="29" t="s">
        <v>12</v>
      </c>
      <c r="I52" s="27" t="s">
        <v>24</v>
      </c>
      <c r="J52" s="97">
        <v>7</v>
      </c>
      <c r="K52" s="116"/>
    </row>
    <row r="53" spans="1:11" ht="30.75" thickBot="1" x14ac:dyDescent="0.3">
      <c r="A53" s="17" t="s">
        <v>83</v>
      </c>
      <c r="B53" s="18" t="s">
        <v>84</v>
      </c>
      <c r="C53" s="19">
        <f>C54+C55+C58</f>
        <v>88800</v>
      </c>
      <c r="D53" s="19">
        <f>D54+D55+D58</f>
        <v>85800</v>
      </c>
      <c r="E53" s="19">
        <f>E54+E55+E58</f>
        <v>84009.510000000009</v>
      </c>
      <c r="F53" s="57">
        <f>E53*100/D53</f>
        <v>97.913181818181812</v>
      </c>
      <c r="G53" s="21" t="s">
        <v>87</v>
      </c>
      <c r="H53" s="22" t="s">
        <v>12</v>
      </c>
      <c r="I53" s="57">
        <v>5</v>
      </c>
      <c r="J53" s="96">
        <v>2</v>
      </c>
      <c r="K53" s="117" t="s">
        <v>261</v>
      </c>
    </row>
    <row r="54" spans="1:11" ht="30.75" thickBot="1" x14ac:dyDescent="0.3">
      <c r="A54" s="24" t="s">
        <v>85</v>
      </c>
      <c r="B54" s="25" t="s">
        <v>86</v>
      </c>
      <c r="C54" s="37">
        <v>10000</v>
      </c>
      <c r="D54" s="37">
        <v>7000</v>
      </c>
      <c r="E54" s="37">
        <v>6999.51</v>
      </c>
      <c r="F54" s="73">
        <f>E54*100/D54</f>
        <v>99.992999999999995</v>
      </c>
      <c r="G54" s="28" t="s">
        <v>87</v>
      </c>
      <c r="H54" s="29" t="s">
        <v>12</v>
      </c>
      <c r="I54" s="27" t="s">
        <v>25</v>
      </c>
      <c r="J54" s="97">
        <v>2</v>
      </c>
      <c r="K54" s="118" t="s">
        <v>261</v>
      </c>
    </row>
    <row r="55" spans="1:11" ht="75" x14ac:dyDescent="0.25">
      <c r="A55" s="24" t="s">
        <v>88</v>
      </c>
      <c r="B55" s="25" t="s">
        <v>89</v>
      </c>
      <c r="C55" s="26">
        <f>SUM(C56:C57)+23800</f>
        <v>23800</v>
      </c>
      <c r="D55" s="26">
        <f>SUM(D56:D57)+23800</f>
        <v>23800</v>
      </c>
      <c r="E55" s="26">
        <f>SUM(E56:E57)+23800</f>
        <v>23800</v>
      </c>
      <c r="F55" s="73">
        <f>E55*100/D55</f>
        <v>100</v>
      </c>
      <c r="G55" s="28" t="s">
        <v>90</v>
      </c>
      <c r="H55" s="29" t="s">
        <v>12</v>
      </c>
      <c r="I55" s="27" t="s">
        <v>44</v>
      </c>
      <c r="J55" s="104">
        <v>9.1</v>
      </c>
      <c r="K55" s="119" t="s">
        <v>262</v>
      </c>
    </row>
    <row r="56" spans="1:11" ht="90" x14ac:dyDescent="0.25">
      <c r="A56" s="31"/>
      <c r="B56" s="32"/>
      <c r="C56" s="33">
        <v>0</v>
      </c>
      <c r="D56" s="33">
        <v>0</v>
      </c>
      <c r="E56" s="33">
        <v>0</v>
      </c>
      <c r="F56" s="74"/>
      <c r="G56" s="35" t="s">
        <v>91</v>
      </c>
      <c r="H56" s="36" t="s">
        <v>12</v>
      </c>
      <c r="I56" s="34" t="s">
        <v>33</v>
      </c>
      <c r="J56" s="105">
        <v>16</v>
      </c>
      <c r="K56" s="120" t="s">
        <v>263</v>
      </c>
    </row>
    <row r="57" spans="1:11" ht="15.75" thickBot="1" x14ac:dyDescent="0.3">
      <c r="A57" s="31"/>
      <c r="B57" s="32"/>
      <c r="C57" s="33">
        <v>0</v>
      </c>
      <c r="D57" s="33">
        <v>0</v>
      </c>
      <c r="E57" s="33">
        <v>0</v>
      </c>
      <c r="F57" s="74"/>
      <c r="G57" s="35" t="s">
        <v>92</v>
      </c>
      <c r="H57" s="36" t="s">
        <v>12</v>
      </c>
      <c r="I57" s="34" t="s">
        <v>77</v>
      </c>
      <c r="J57" s="106">
        <v>1</v>
      </c>
      <c r="K57" s="121"/>
    </row>
    <row r="58" spans="1:11" ht="30" x14ac:dyDescent="0.25">
      <c r="A58" s="24" t="s">
        <v>93</v>
      </c>
      <c r="B58" s="25" t="s">
        <v>94</v>
      </c>
      <c r="C58" s="26">
        <f>SUM(C59:C59)+55000</f>
        <v>55000</v>
      </c>
      <c r="D58" s="26">
        <f>SUM(D59:D59)+55000</f>
        <v>55000</v>
      </c>
      <c r="E58" s="26">
        <f>SUM(E59:E59)+53210</f>
        <v>53210</v>
      </c>
      <c r="F58" s="73">
        <f>E58*100/D58</f>
        <v>96.74545454545455</v>
      </c>
      <c r="G58" s="28" t="s">
        <v>95</v>
      </c>
      <c r="H58" s="29" t="s">
        <v>12</v>
      </c>
      <c r="I58" s="27" t="s">
        <v>77</v>
      </c>
      <c r="J58" s="97">
        <v>1</v>
      </c>
      <c r="K58" s="109" t="s">
        <v>307</v>
      </c>
    </row>
    <row r="59" spans="1:11" ht="15.75" thickBot="1" x14ac:dyDescent="0.3">
      <c r="A59" s="31"/>
      <c r="B59" s="32"/>
      <c r="C59" s="33">
        <v>0</v>
      </c>
      <c r="D59" s="33">
        <v>0</v>
      </c>
      <c r="E59" s="33">
        <v>0</v>
      </c>
      <c r="F59" s="74"/>
      <c r="G59" s="35" t="s">
        <v>96</v>
      </c>
      <c r="H59" s="36" t="s">
        <v>12</v>
      </c>
      <c r="I59" s="34" t="s">
        <v>77</v>
      </c>
      <c r="J59" s="98">
        <v>1</v>
      </c>
      <c r="K59" s="112"/>
    </row>
    <row r="60" spans="1:11" x14ac:dyDescent="0.25">
      <c r="A60" s="17" t="s">
        <v>97</v>
      </c>
      <c r="B60" s="18" t="s">
        <v>98</v>
      </c>
      <c r="C60" s="19">
        <f>C62+C65+C66+C67</f>
        <v>511300</v>
      </c>
      <c r="D60" s="19">
        <f>D62+D65+D66+D67</f>
        <v>519615</v>
      </c>
      <c r="E60" s="19">
        <f>E62+E65+E66+E67</f>
        <v>505820</v>
      </c>
      <c r="F60" s="57">
        <f>E60*100/D60</f>
        <v>97.345149774352166</v>
      </c>
      <c r="G60" s="55" t="s">
        <v>106</v>
      </c>
      <c r="H60" s="56" t="s">
        <v>12</v>
      </c>
      <c r="I60" s="59">
        <v>11</v>
      </c>
      <c r="J60" s="96">
        <v>11</v>
      </c>
      <c r="K60" s="122"/>
    </row>
    <row r="61" spans="1:11" ht="15.75" thickBot="1" x14ac:dyDescent="0.3">
      <c r="A61" s="47"/>
      <c r="B61" s="48"/>
      <c r="C61" s="49"/>
      <c r="D61" s="49"/>
      <c r="E61" s="49"/>
      <c r="F61" s="72"/>
      <c r="G61" s="50" t="s">
        <v>91</v>
      </c>
      <c r="H61" s="51"/>
      <c r="I61" s="52">
        <v>1372</v>
      </c>
      <c r="J61" s="101">
        <v>1422</v>
      </c>
      <c r="K61" s="58" t="s">
        <v>272</v>
      </c>
    </row>
    <row r="62" spans="1:11" ht="30" x14ac:dyDescent="0.25">
      <c r="A62" s="24" t="s">
        <v>99</v>
      </c>
      <c r="B62" s="25" t="s">
        <v>100</v>
      </c>
      <c r="C62" s="26">
        <f>SUM(C63:C64)+294000</f>
        <v>294000</v>
      </c>
      <c r="D62" s="26">
        <f>SUM(D63:D64)+303800</f>
        <v>303800</v>
      </c>
      <c r="E62" s="26">
        <v>295079.03999999998</v>
      </c>
      <c r="F62" s="102">
        <f>E62*100/D62</f>
        <v>97.129374588545076</v>
      </c>
      <c r="G62" s="28" t="s">
        <v>101</v>
      </c>
      <c r="H62" s="29" t="s">
        <v>12</v>
      </c>
      <c r="I62" s="27" t="s">
        <v>70</v>
      </c>
      <c r="J62" s="97">
        <v>4</v>
      </c>
      <c r="K62" s="89" t="s">
        <v>307</v>
      </c>
    </row>
    <row r="63" spans="1:11" ht="30" x14ac:dyDescent="0.25">
      <c r="A63" s="31"/>
      <c r="B63" s="32"/>
      <c r="C63" s="33">
        <v>0</v>
      </c>
      <c r="D63" s="33">
        <v>0</v>
      </c>
      <c r="E63" s="33">
        <v>0</v>
      </c>
      <c r="F63" s="74"/>
      <c r="G63" s="35" t="s">
        <v>102</v>
      </c>
      <c r="H63" s="36" t="s">
        <v>12</v>
      </c>
      <c r="I63" s="34" t="s">
        <v>31</v>
      </c>
      <c r="J63" s="98">
        <v>13</v>
      </c>
      <c r="K63" s="90" t="s">
        <v>308</v>
      </c>
    </row>
    <row r="64" spans="1:11" ht="15.75" thickBot="1" x14ac:dyDescent="0.3">
      <c r="A64" s="31"/>
      <c r="B64" s="32"/>
      <c r="C64" s="33">
        <v>0</v>
      </c>
      <c r="D64" s="33">
        <v>0</v>
      </c>
      <c r="E64" s="33">
        <v>0</v>
      </c>
      <c r="F64" s="74"/>
      <c r="G64" s="35" t="s">
        <v>103</v>
      </c>
      <c r="H64" s="36" t="s">
        <v>12</v>
      </c>
      <c r="I64" s="34" t="s">
        <v>79</v>
      </c>
      <c r="J64" s="98">
        <v>2</v>
      </c>
      <c r="K64" s="112"/>
    </row>
    <row r="65" spans="1:11" ht="30.75" thickBot="1" x14ac:dyDescent="0.3">
      <c r="A65" s="24" t="s">
        <v>104</v>
      </c>
      <c r="B65" s="25" t="s">
        <v>105</v>
      </c>
      <c r="C65" s="37">
        <v>30000</v>
      </c>
      <c r="D65" s="37">
        <v>29250</v>
      </c>
      <c r="E65" s="37">
        <v>29250</v>
      </c>
      <c r="F65" s="73">
        <f>E65*100/D65</f>
        <v>100</v>
      </c>
      <c r="G65" s="28" t="s">
        <v>106</v>
      </c>
      <c r="H65" s="29" t="s">
        <v>12</v>
      </c>
      <c r="I65" s="27" t="s">
        <v>50</v>
      </c>
      <c r="J65" s="97">
        <v>11</v>
      </c>
      <c r="K65" s="116"/>
    </row>
    <row r="66" spans="1:11" ht="75.75" thickBot="1" x14ac:dyDescent="0.3">
      <c r="A66" s="24" t="s">
        <v>107</v>
      </c>
      <c r="B66" s="25" t="s">
        <v>108</v>
      </c>
      <c r="C66" s="37">
        <v>25000</v>
      </c>
      <c r="D66" s="37">
        <v>24265</v>
      </c>
      <c r="E66" s="37">
        <v>24190.959999999999</v>
      </c>
      <c r="F66" s="73">
        <f t="shared" ref="F66:F67" si="0">E66*100/D66</f>
        <v>99.69486915310118</v>
      </c>
      <c r="G66" s="28" t="s">
        <v>109</v>
      </c>
      <c r="H66" s="29" t="s">
        <v>12</v>
      </c>
      <c r="I66" s="27" t="s">
        <v>31</v>
      </c>
      <c r="J66" s="97">
        <v>14</v>
      </c>
      <c r="K66" s="123" t="s">
        <v>309</v>
      </c>
    </row>
    <row r="67" spans="1:11" ht="30.75" thickBot="1" x14ac:dyDescent="0.3">
      <c r="A67" s="24" t="s">
        <v>110</v>
      </c>
      <c r="B67" s="25" t="s">
        <v>111</v>
      </c>
      <c r="C67" s="37">
        <v>162300</v>
      </c>
      <c r="D67" s="37">
        <v>162300</v>
      </c>
      <c r="E67" s="37">
        <v>157300</v>
      </c>
      <c r="F67" s="73">
        <f t="shared" si="0"/>
        <v>96.919285274183608</v>
      </c>
      <c r="G67" s="28" t="s">
        <v>112</v>
      </c>
      <c r="H67" s="29" t="s">
        <v>12</v>
      </c>
      <c r="I67" s="27" t="s">
        <v>113</v>
      </c>
      <c r="J67" s="97">
        <v>14</v>
      </c>
      <c r="K67" s="30"/>
    </row>
    <row r="68" spans="1:11" ht="60.75" thickBot="1" x14ac:dyDescent="0.3">
      <c r="A68" s="17" t="s">
        <v>114</v>
      </c>
      <c r="B68" s="18" t="s">
        <v>115</v>
      </c>
      <c r="C68" s="19">
        <f>SUM(C69:C75)</f>
        <v>1054700</v>
      </c>
      <c r="D68" s="19">
        <f>SUM(D69:D75)</f>
        <v>1096520</v>
      </c>
      <c r="E68" s="19">
        <f>SUM(E69:E75)</f>
        <v>1096322.25</v>
      </c>
      <c r="F68" s="57">
        <f>E68*100/D68</f>
        <v>99.981965673220728</v>
      </c>
      <c r="G68" s="21" t="s">
        <v>227</v>
      </c>
      <c r="H68" s="22" t="s">
        <v>12</v>
      </c>
      <c r="I68" s="57">
        <v>8300</v>
      </c>
      <c r="J68" s="57">
        <v>8450</v>
      </c>
      <c r="K68" s="92" t="s">
        <v>265</v>
      </c>
    </row>
    <row r="69" spans="1:11" ht="30.75" thickBot="1" x14ac:dyDescent="0.3">
      <c r="A69" s="24" t="s">
        <v>116</v>
      </c>
      <c r="B69" s="25" t="s">
        <v>117</v>
      </c>
      <c r="C69" s="37">
        <v>95000</v>
      </c>
      <c r="D69" s="37">
        <v>88020</v>
      </c>
      <c r="E69" s="37">
        <v>88020</v>
      </c>
      <c r="F69" s="73">
        <f>E69*100/D69</f>
        <v>100</v>
      </c>
      <c r="G69" s="28" t="s">
        <v>118</v>
      </c>
      <c r="H69" s="29" t="s">
        <v>12</v>
      </c>
      <c r="I69" s="27" t="s">
        <v>119</v>
      </c>
      <c r="J69" s="97">
        <v>44</v>
      </c>
      <c r="K69" s="88" t="s">
        <v>310</v>
      </c>
    </row>
    <row r="70" spans="1:11" ht="30.75" thickBot="1" x14ac:dyDescent="0.3">
      <c r="A70" s="24" t="s">
        <v>120</v>
      </c>
      <c r="B70" s="25" t="s">
        <v>121</v>
      </c>
      <c r="C70" s="37">
        <v>90000</v>
      </c>
      <c r="D70" s="37">
        <v>94560</v>
      </c>
      <c r="E70" s="37">
        <v>94362.25</v>
      </c>
      <c r="F70" s="73">
        <f t="shared" ref="F70:F75" si="1">E70*100/D70</f>
        <v>99.790873519458543</v>
      </c>
      <c r="G70" s="28" t="s">
        <v>122</v>
      </c>
      <c r="H70" s="29" t="s">
        <v>12</v>
      </c>
      <c r="I70" s="27" t="s">
        <v>123</v>
      </c>
      <c r="J70" s="97">
        <v>17</v>
      </c>
      <c r="K70" s="93"/>
    </row>
    <row r="71" spans="1:11" ht="30.75" thickBot="1" x14ac:dyDescent="0.3">
      <c r="A71" s="24" t="s">
        <v>124</v>
      </c>
      <c r="B71" s="25" t="s">
        <v>125</v>
      </c>
      <c r="C71" s="37">
        <v>319700</v>
      </c>
      <c r="D71" s="37">
        <v>319700</v>
      </c>
      <c r="E71" s="37">
        <v>319700</v>
      </c>
      <c r="F71" s="73">
        <f t="shared" si="1"/>
        <v>100</v>
      </c>
      <c r="G71" s="28" t="s">
        <v>126</v>
      </c>
      <c r="H71" s="29" t="s">
        <v>12</v>
      </c>
      <c r="I71" s="27" t="s">
        <v>127</v>
      </c>
      <c r="J71" s="97">
        <v>300</v>
      </c>
      <c r="K71" s="30"/>
    </row>
    <row r="72" spans="1:11" ht="30.75" thickBot="1" x14ac:dyDescent="0.3">
      <c r="A72" s="24" t="s">
        <v>128</v>
      </c>
      <c r="B72" s="25" t="s">
        <v>129</v>
      </c>
      <c r="C72" s="37">
        <v>20000</v>
      </c>
      <c r="D72" s="37">
        <v>13800</v>
      </c>
      <c r="E72" s="37">
        <v>13800</v>
      </c>
      <c r="F72" s="73">
        <f t="shared" si="1"/>
        <v>100</v>
      </c>
      <c r="G72" s="28" t="s">
        <v>130</v>
      </c>
      <c r="H72" s="29" t="s">
        <v>12</v>
      </c>
      <c r="I72" s="27" t="s">
        <v>131</v>
      </c>
      <c r="J72" s="97">
        <v>20</v>
      </c>
      <c r="K72" s="88" t="s">
        <v>311</v>
      </c>
    </row>
    <row r="73" spans="1:11" ht="30.75" thickBot="1" x14ac:dyDescent="0.3">
      <c r="A73" s="24" t="s">
        <v>132</v>
      </c>
      <c r="B73" s="25" t="s">
        <v>133</v>
      </c>
      <c r="C73" s="37">
        <v>30000</v>
      </c>
      <c r="D73" s="37">
        <v>25440</v>
      </c>
      <c r="E73" s="37">
        <v>25440</v>
      </c>
      <c r="F73" s="73">
        <f t="shared" si="1"/>
        <v>100</v>
      </c>
      <c r="G73" s="28" t="s">
        <v>134</v>
      </c>
      <c r="H73" s="29" t="s">
        <v>12</v>
      </c>
      <c r="I73" s="27" t="s">
        <v>135</v>
      </c>
      <c r="J73" s="97">
        <v>75</v>
      </c>
      <c r="K73" s="88" t="s">
        <v>312</v>
      </c>
    </row>
    <row r="74" spans="1:11" ht="45.75" thickBot="1" x14ac:dyDescent="0.3">
      <c r="A74" s="24" t="s">
        <v>136</v>
      </c>
      <c r="B74" s="25" t="s">
        <v>137</v>
      </c>
      <c r="C74" s="37">
        <v>200000</v>
      </c>
      <c r="D74" s="37">
        <v>200000</v>
      </c>
      <c r="E74" s="37">
        <v>200000</v>
      </c>
      <c r="F74" s="73">
        <f t="shared" si="1"/>
        <v>100</v>
      </c>
      <c r="G74" s="28" t="s">
        <v>138</v>
      </c>
      <c r="H74" s="29" t="s">
        <v>12</v>
      </c>
      <c r="I74" s="27" t="s">
        <v>139</v>
      </c>
      <c r="J74" s="97">
        <v>300</v>
      </c>
      <c r="K74" s="88" t="s">
        <v>313</v>
      </c>
    </row>
    <row r="75" spans="1:11" ht="30.75" thickBot="1" x14ac:dyDescent="0.3">
      <c r="A75" s="24" t="s">
        <v>140</v>
      </c>
      <c r="B75" s="25" t="s">
        <v>141</v>
      </c>
      <c r="C75" s="37">
        <v>300000</v>
      </c>
      <c r="D75" s="37">
        <v>355000</v>
      </c>
      <c r="E75" s="37">
        <v>355000</v>
      </c>
      <c r="F75" s="73">
        <f t="shared" si="1"/>
        <v>100</v>
      </c>
      <c r="G75" s="28" t="s">
        <v>142</v>
      </c>
      <c r="H75" s="29" t="s">
        <v>12</v>
      </c>
      <c r="I75" s="27" t="s">
        <v>143</v>
      </c>
      <c r="J75" s="97">
        <v>350</v>
      </c>
      <c r="K75" s="88" t="s">
        <v>314</v>
      </c>
    </row>
    <row r="76" spans="1:11" ht="30.75" thickBot="1" x14ac:dyDescent="0.3">
      <c r="A76" s="17" t="s">
        <v>144</v>
      </c>
      <c r="B76" s="18" t="s">
        <v>145</v>
      </c>
      <c r="C76" s="19">
        <f>SUM(C77:C80)</f>
        <v>184268</v>
      </c>
      <c r="D76" s="19">
        <f>SUM(D77:D80)</f>
        <v>129137</v>
      </c>
      <c r="E76" s="19">
        <f>SUM(E77:E80)</f>
        <v>67423.839999999997</v>
      </c>
      <c r="F76" s="57">
        <f>E76*100/D76</f>
        <v>52.211093644733886</v>
      </c>
      <c r="G76" s="21" t="s">
        <v>228</v>
      </c>
      <c r="H76" s="22" t="s">
        <v>164</v>
      </c>
      <c r="I76" s="57">
        <v>2</v>
      </c>
      <c r="J76" s="159">
        <v>2</v>
      </c>
      <c r="K76" s="124"/>
    </row>
    <row r="77" spans="1:11" ht="30.75" thickBot="1" x14ac:dyDescent="0.3">
      <c r="A77" s="24" t="s">
        <v>146</v>
      </c>
      <c r="B77" s="25" t="s">
        <v>147</v>
      </c>
      <c r="C77" s="37">
        <v>30000</v>
      </c>
      <c r="D77" s="37">
        <v>30000</v>
      </c>
      <c r="E77" s="37">
        <v>30000</v>
      </c>
      <c r="F77" s="73">
        <f>E77*100/D77</f>
        <v>100</v>
      </c>
      <c r="G77" s="28" t="s">
        <v>148</v>
      </c>
      <c r="H77" s="29" t="s">
        <v>12</v>
      </c>
      <c r="I77" s="27" t="s">
        <v>131</v>
      </c>
      <c r="J77" s="91">
        <v>22</v>
      </c>
      <c r="K77" s="89" t="s">
        <v>315</v>
      </c>
    </row>
    <row r="78" spans="1:11" ht="90.75" thickBot="1" x14ac:dyDescent="0.3">
      <c r="A78" s="163" t="s">
        <v>149</v>
      </c>
      <c r="B78" s="164" t="s">
        <v>150</v>
      </c>
      <c r="C78" s="165">
        <v>116953</v>
      </c>
      <c r="D78" s="165">
        <v>61822</v>
      </c>
      <c r="E78" s="165">
        <v>1721.09</v>
      </c>
      <c r="F78" s="166">
        <f t="shared" ref="F78:F80" si="2">E78*100/D78</f>
        <v>2.7839442269742163</v>
      </c>
      <c r="G78" s="167" t="s">
        <v>151</v>
      </c>
      <c r="H78" s="168" t="s">
        <v>12</v>
      </c>
      <c r="I78" s="169" t="s">
        <v>24</v>
      </c>
      <c r="J78" s="170">
        <v>5</v>
      </c>
      <c r="K78" s="171" t="s">
        <v>260</v>
      </c>
    </row>
    <row r="79" spans="1:11" ht="60.75" thickBot="1" x14ac:dyDescent="0.3">
      <c r="A79" s="24" t="s">
        <v>152</v>
      </c>
      <c r="B79" s="25" t="s">
        <v>153</v>
      </c>
      <c r="C79" s="37">
        <v>26855</v>
      </c>
      <c r="D79" s="37">
        <v>26855</v>
      </c>
      <c r="E79" s="37">
        <v>26855</v>
      </c>
      <c r="F79" s="73">
        <f t="shared" si="2"/>
        <v>100</v>
      </c>
      <c r="G79" s="28" t="s">
        <v>154</v>
      </c>
      <c r="H79" s="29" t="s">
        <v>12</v>
      </c>
      <c r="I79" s="27" t="s">
        <v>64</v>
      </c>
      <c r="J79" s="91">
        <v>24</v>
      </c>
      <c r="K79" s="89" t="s">
        <v>316</v>
      </c>
    </row>
    <row r="80" spans="1:11" ht="90" x14ac:dyDescent="0.25">
      <c r="A80" s="94" t="s">
        <v>155</v>
      </c>
      <c r="B80" s="25" t="s">
        <v>156</v>
      </c>
      <c r="C80" s="26">
        <f>SUM(C81:C81)+10460</f>
        <v>10460</v>
      </c>
      <c r="D80" s="26">
        <f>SUM(D81:D81)+10460</f>
        <v>10460</v>
      </c>
      <c r="E80" s="26">
        <f>SUM(E81:E81)+8847.75</f>
        <v>8847.75</v>
      </c>
      <c r="F80" s="73">
        <f t="shared" si="2"/>
        <v>84.586520076481833</v>
      </c>
      <c r="G80" s="28" t="s">
        <v>157</v>
      </c>
      <c r="H80" s="29" t="s">
        <v>12</v>
      </c>
      <c r="I80" s="27" t="s">
        <v>64</v>
      </c>
      <c r="J80" s="91">
        <v>29</v>
      </c>
      <c r="K80" s="89" t="s">
        <v>317</v>
      </c>
    </row>
    <row r="81" spans="1:11" ht="30.75" thickBot="1" x14ac:dyDescent="0.3">
      <c r="A81" s="31"/>
      <c r="B81" s="32"/>
      <c r="C81" s="33">
        <v>0</v>
      </c>
      <c r="D81" s="33">
        <v>0</v>
      </c>
      <c r="E81" s="33">
        <v>0</v>
      </c>
      <c r="F81" s="74"/>
      <c r="G81" s="35" t="s">
        <v>158</v>
      </c>
      <c r="H81" s="36" t="s">
        <v>12</v>
      </c>
      <c r="I81" s="34" t="s">
        <v>69</v>
      </c>
      <c r="J81" s="100">
        <v>3</v>
      </c>
      <c r="K81" s="90"/>
    </row>
    <row r="82" spans="1:11" ht="15.75" thickBot="1" x14ac:dyDescent="0.3">
      <c r="A82" s="17" t="s">
        <v>159</v>
      </c>
      <c r="B82" s="18" t="s">
        <v>160</v>
      </c>
      <c r="C82" s="19">
        <f>SUM(C83:C88)</f>
        <v>815338</v>
      </c>
      <c r="D82" s="19">
        <f>SUM(D83:D88)</f>
        <v>604285.82000000007</v>
      </c>
      <c r="E82" s="19">
        <f>SUM(E83:E88)</f>
        <v>358137.44</v>
      </c>
      <c r="F82" s="57">
        <f>E82*100/D82</f>
        <v>59.266232657916738</v>
      </c>
      <c r="G82" s="21"/>
      <c r="H82" s="22"/>
      <c r="I82" s="20"/>
      <c r="J82" s="57"/>
      <c r="K82" s="23"/>
    </row>
    <row r="83" spans="1:11" ht="30.75" thickBot="1" x14ac:dyDescent="0.3">
      <c r="A83" s="24" t="s">
        <v>161</v>
      </c>
      <c r="B83" s="25" t="s">
        <v>162</v>
      </c>
      <c r="C83" s="37">
        <v>22628</v>
      </c>
      <c r="D83" s="37">
        <v>22628</v>
      </c>
      <c r="E83" s="37">
        <v>22628</v>
      </c>
      <c r="F83" s="73">
        <f>E83*100/D83</f>
        <v>100</v>
      </c>
      <c r="G83" s="28" t="s">
        <v>163</v>
      </c>
      <c r="H83" s="29" t="s">
        <v>164</v>
      </c>
      <c r="I83" s="27" t="s">
        <v>35</v>
      </c>
      <c r="J83" s="161">
        <v>40</v>
      </c>
      <c r="K83" s="89" t="s">
        <v>257</v>
      </c>
    </row>
    <row r="84" spans="1:11" ht="30.75" thickBot="1" x14ac:dyDescent="0.3">
      <c r="A84" s="24" t="s">
        <v>166</v>
      </c>
      <c r="B84" s="25" t="s">
        <v>167</v>
      </c>
      <c r="C84" s="37">
        <v>82852</v>
      </c>
      <c r="D84" s="37">
        <v>73152</v>
      </c>
      <c r="E84" s="37">
        <v>73133.179999999993</v>
      </c>
      <c r="F84" s="73">
        <f t="shared" ref="F84:F88" si="3">E84*100/D84</f>
        <v>99.97427274715659</v>
      </c>
      <c r="G84" s="28" t="s">
        <v>168</v>
      </c>
      <c r="H84" s="29" t="s">
        <v>12</v>
      </c>
      <c r="I84" s="27" t="s">
        <v>70</v>
      </c>
      <c r="J84" s="162">
        <v>10</v>
      </c>
      <c r="K84" s="88" t="s">
        <v>318</v>
      </c>
    </row>
    <row r="85" spans="1:11" ht="30.75" thickBot="1" x14ac:dyDescent="0.3">
      <c r="A85" s="24" t="s">
        <v>169</v>
      </c>
      <c r="B85" s="25" t="s">
        <v>170</v>
      </c>
      <c r="C85" s="37">
        <v>19458</v>
      </c>
      <c r="D85" s="37">
        <v>19458</v>
      </c>
      <c r="E85" s="37">
        <v>19458</v>
      </c>
      <c r="F85" s="73">
        <f t="shared" si="3"/>
        <v>100</v>
      </c>
      <c r="G85" s="28" t="s">
        <v>163</v>
      </c>
      <c r="H85" s="29" t="s">
        <v>164</v>
      </c>
      <c r="I85" s="27" t="s">
        <v>165</v>
      </c>
      <c r="J85" s="91">
        <v>60</v>
      </c>
      <c r="K85" s="89" t="s">
        <v>257</v>
      </c>
    </row>
    <row r="86" spans="1:11" ht="60.75" thickBot="1" x14ac:dyDescent="0.3">
      <c r="A86" s="24" t="s">
        <v>172</v>
      </c>
      <c r="B86" s="25" t="s">
        <v>173</v>
      </c>
      <c r="C86" s="37">
        <v>1200</v>
      </c>
      <c r="D86" s="37">
        <v>1200</v>
      </c>
      <c r="E86" s="37">
        <v>0</v>
      </c>
      <c r="F86" s="73">
        <f t="shared" si="3"/>
        <v>0</v>
      </c>
      <c r="G86" s="28" t="s">
        <v>174</v>
      </c>
      <c r="H86" s="29" t="s">
        <v>12</v>
      </c>
      <c r="I86" s="27" t="s">
        <v>70</v>
      </c>
      <c r="J86" s="97">
        <v>4</v>
      </c>
      <c r="K86" s="89" t="s">
        <v>279</v>
      </c>
    </row>
    <row r="87" spans="1:11" ht="150.75" thickBot="1" x14ac:dyDescent="0.3">
      <c r="A87" s="163" t="s">
        <v>175</v>
      </c>
      <c r="B87" s="164" t="s">
        <v>176</v>
      </c>
      <c r="C87" s="165">
        <v>70800</v>
      </c>
      <c r="D87" s="165">
        <v>23800</v>
      </c>
      <c r="E87" s="165">
        <v>0</v>
      </c>
      <c r="F87" s="166">
        <f t="shared" si="3"/>
        <v>0</v>
      </c>
      <c r="G87" s="167" t="s">
        <v>177</v>
      </c>
      <c r="H87" s="168" t="s">
        <v>164</v>
      </c>
      <c r="I87" s="169" t="s">
        <v>76</v>
      </c>
      <c r="J87" s="170">
        <v>0</v>
      </c>
      <c r="K87" s="171" t="s">
        <v>319</v>
      </c>
    </row>
    <row r="88" spans="1:11" ht="120.75" thickBot="1" x14ac:dyDescent="0.3">
      <c r="A88" s="163" t="s">
        <v>178</v>
      </c>
      <c r="B88" s="164" t="s">
        <v>179</v>
      </c>
      <c r="C88" s="165">
        <v>618400</v>
      </c>
      <c r="D88" s="165">
        <v>464047.82</v>
      </c>
      <c r="E88" s="165">
        <v>242918.26</v>
      </c>
      <c r="F88" s="166">
        <f t="shared" si="3"/>
        <v>52.347678306084923</v>
      </c>
      <c r="G88" s="167" t="s">
        <v>177</v>
      </c>
      <c r="H88" s="168" t="s">
        <v>164</v>
      </c>
      <c r="I88" s="169" t="s">
        <v>39</v>
      </c>
      <c r="J88" s="170">
        <v>15</v>
      </c>
      <c r="K88" s="171" t="s">
        <v>320</v>
      </c>
    </row>
    <row r="89" spans="1:11" ht="15.75" thickBot="1" x14ac:dyDescent="0.3">
      <c r="A89" s="10" t="s">
        <v>180</v>
      </c>
      <c r="B89" s="11" t="s">
        <v>181</v>
      </c>
      <c r="C89" s="12">
        <f>SUM(C90:C90)</f>
        <v>456994</v>
      </c>
      <c r="D89" s="12">
        <f>SUM(D90:D90)</f>
        <v>403788</v>
      </c>
      <c r="E89" s="12">
        <f>SUM(E90:E90)</f>
        <v>391861.67</v>
      </c>
      <c r="F89" s="70">
        <f>E89*100/D89</f>
        <v>97.046388203710862</v>
      </c>
      <c r="G89" s="14"/>
      <c r="H89" s="15"/>
      <c r="I89" s="13"/>
      <c r="J89" s="70"/>
      <c r="K89" s="16"/>
    </row>
    <row r="90" spans="1:11" ht="30" x14ac:dyDescent="0.25">
      <c r="A90" s="17" t="s">
        <v>182</v>
      </c>
      <c r="B90" s="18" t="s">
        <v>183</v>
      </c>
      <c r="C90" s="19">
        <f>SUM(C92:C98)</f>
        <v>456994</v>
      </c>
      <c r="D90" s="19">
        <f>SUM(D92:D98)</f>
        <v>403788</v>
      </c>
      <c r="E90" s="19">
        <f>SUM(E92:E98)</f>
        <v>391861.67</v>
      </c>
      <c r="F90" s="57">
        <f>E90*100/D90</f>
        <v>97.046388203710862</v>
      </c>
      <c r="G90" s="55" t="s">
        <v>230</v>
      </c>
      <c r="H90" s="56" t="s">
        <v>12</v>
      </c>
      <c r="I90" s="59">
        <v>10</v>
      </c>
      <c r="J90" s="96">
        <v>10</v>
      </c>
      <c r="K90" s="95"/>
    </row>
    <row r="91" spans="1:11" ht="30.75" thickBot="1" x14ac:dyDescent="0.3">
      <c r="A91" s="47"/>
      <c r="B91" s="48"/>
      <c r="C91" s="49"/>
      <c r="D91" s="49"/>
      <c r="E91" s="49"/>
      <c r="F91" s="72"/>
      <c r="G91" s="50" t="s">
        <v>229</v>
      </c>
      <c r="H91" s="51" t="s">
        <v>12</v>
      </c>
      <c r="I91" s="52">
        <v>2</v>
      </c>
      <c r="J91" s="53">
        <v>2</v>
      </c>
      <c r="K91" s="58"/>
    </row>
    <row r="92" spans="1:11" ht="105.75" thickBot="1" x14ac:dyDescent="0.3">
      <c r="A92" s="24" t="s">
        <v>184</v>
      </c>
      <c r="B92" s="25" t="s">
        <v>185</v>
      </c>
      <c r="C92" s="37">
        <v>34964</v>
      </c>
      <c r="D92" s="37">
        <v>17177</v>
      </c>
      <c r="E92" s="37">
        <v>17177</v>
      </c>
      <c r="F92" s="73">
        <f>E92*100/D92</f>
        <v>100</v>
      </c>
      <c r="G92" s="28" t="s">
        <v>168</v>
      </c>
      <c r="H92" s="29" t="s">
        <v>12</v>
      </c>
      <c r="I92" s="27" t="s">
        <v>77</v>
      </c>
      <c r="J92" s="97">
        <v>3</v>
      </c>
      <c r="K92" s="88" t="s">
        <v>321</v>
      </c>
    </row>
    <row r="93" spans="1:11" ht="45.75" thickBot="1" x14ac:dyDescent="0.3">
      <c r="A93" s="24" t="s">
        <v>186</v>
      </c>
      <c r="B93" s="25" t="s">
        <v>187</v>
      </c>
      <c r="C93" s="37">
        <v>100000</v>
      </c>
      <c r="D93" s="37">
        <v>100000</v>
      </c>
      <c r="E93" s="37">
        <v>100000</v>
      </c>
      <c r="F93" s="73">
        <f t="shared" ref="F93:F116" si="4">E93*100/D93</f>
        <v>100</v>
      </c>
      <c r="G93" s="28" t="s">
        <v>188</v>
      </c>
      <c r="H93" s="29" t="s">
        <v>12</v>
      </c>
      <c r="I93" s="27" t="s">
        <v>25</v>
      </c>
      <c r="J93" s="97">
        <v>5</v>
      </c>
      <c r="K93" s="30"/>
    </row>
    <row r="94" spans="1:11" ht="45.75" thickBot="1" x14ac:dyDescent="0.3">
      <c r="A94" s="24" t="s">
        <v>189</v>
      </c>
      <c r="B94" s="25" t="s">
        <v>190</v>
      </c>
      <c r="C94" s="37">
        <v>50000</v>
      </c>
      <c r="D94" s="37">
        <v>56508</v>
      </c>
      <c r="E94" s="37">
        <v>56505.78</v>
      </c>
      <c r="F94" s="73">
        <f t="shared" si="4"/>
        <v>99.996071352728819</v>
      </c>
      <c r="G94" s="28" t="s">
        <v>191</v>
      </c>
      <c r="H94" s="29" t="s">
        <v>12</v>
      </c>
      <c r="I94" s="27" t="s">
        <v>70</v>
      </c>
      <c r="J94" s="97">
        <v>4</v>
      </c>
      <c r="K94" s="30"/>
    </row>
    <row r="95" spans="1:11" ht="90.75" thickBot="1" x14ac:dyDescent="0.3">
      <c r="A95" s="24" t="s">
        <v>192</v>
      </c>
      <c r="B95" s="25" t="s">
        <v>193</v>
      </c>
      <c r="C95" s="37">
        <v>133100</v>
      </c>
      <c r="D95" s="37">
        <v>133100</v>
      </c>
      <c r="E95" s="37">
        <v>121797.09</v>
      </c>
      <c r="F95" s="73">
        <f t="shared" si="4"/>
        <v>91.507956423741547</v>
      </c>
      <c r="G95" s="28" t="s">
        <v>177</v>
      </c>
      <c r="H95" s="29" t="s">
        <v>164</v>
      </c>
      <c r="I95" s="27" t="s">
        <v>43</v>
      </c>
      <c r="J95" s="97">
        <v>30</v>
      </c>
      <c r="K95" s="89" t="s">
        <v>322</v>
      </c>
    </row>
    <row r="96" spans="1:11" ht="45.75" thickBot="1" x14ac:dyDescent="0.3">
      <c r="A96" s="163" t="s">
        <v>194</v>
      </c>
      <c r="B96" s="164" t="s">
        <v>195</v>
      </c>
      <c r="C96" s="165">
        <v>109200</v>
      </c>
      <c r="D96" s="165">
        <v>64583</v>
      </c>
      <c r="E96" s="165">
        <v>64583</v>
      </c>
      <c r="F96" s="166">
        <f t="shared" si="4"/>
        <v>100</v>
      </c>
      <c r="G96" s="167" t="s">
        <v>177</v>
      </c>
      <c r="H96" s="168" t="s">
        <v>164</v>
      </c>
      <c r="I96" s="169" t="s">
        <v>171</v>
      </c>
      <c r="J96" s="172">
        <v>60</v>
      </c>
      <c r="K96" s="173" t="s">
        <v>323</v>
      </c>
    </row>
    <row r="97" spans="1:11" ht="60.75" thickBot="1" x14ac:dyDescent="0.3">
      <c r="A97" s="130" t="s">
        <v>196</v>
      </c>
      <c r="B97" s="131" t="s">
        <v>197</v>
      </c>
      <c r="C97" s="132">
        <v>29730</v>
      </c>
      <c r="D97" s="132">
        <v>32420</v>
      </c>
      <c r="E97" s="132">
        <v>31798.799999999999</v>
      </c>
      <c r="F97" s="133">
        <f t="shared" si="4"/>
        <v>98.083898827884028</v>
      </c>
      <c r="G97" s="134" t="s">
        <v>177</v>
      </c>
      <c r="H97" s="135" t="s">
        <v>164</v>
      </c>
      <c r="I97" s="136" t="s">
        <v>171</v>
      </c>
      <c r="J97" s="137">
        <v>100</v>
      </c>
      <c r="K97" s="160" t="s">
        <v>307</v>
      </c>
    </row>
    <row r="98" spans="1:11" ht="60.75" hidden="1" thickBot="1" x14ac:dyDescent="0.3">
      <c r="A98" s="138" t="s">
        <v>198</v>
      </c>
      <c r="B98" s="139" t="s">
        <v>199</v>
      </c>
      <c r="C98" s="140">
        <v>0</v>
      </c>
      <c r="D98" s="140">
        <v>0</v>
      </c>
      <c r="E98" s="140">
        <v>0</v>
      </c>
      <c r="F98" s="141" t="e">
        <f t="shared" si="4"/>
        <v>#DIV/0!</v>
      </c>
      <c r="G98" s="125" t="s">
        <v>177</v>
      </c>
      <c r="H98" s="126" t="s">
        <v>164</v>
      </c>
      <c r="I98" s="127" t="s">
        <v>76</v>
      </c>
      <c r="J98" s="128"/>
      <c r="K98" s="129" t="s">
        <v>278</v>
      </c>
    </row>
    <row r="99" spans="1:11" x14ac:dyDescent="0.25">
      <c r="A99" s="142"/>
      <c r="B99" s="143" t="s">
        <v>200</v>
      </c>
      <c r="C99" s="144">
        <f>C100+C102+C104+C106+C108+C110</f>
        <v>6899392.1200000001</v>
      </c>
      <c r="D99" s="144">
        <f>D100+D102+D104+D106+D108+D110</f>
        <v>6729759.9400000004</v>
      </c>
      <c r="E99" s="145">
        <f>E100+E102+E104+E106+E108+E110</f>
        <v>6352681.1899999995</v>
      </c>
      <c r="F99" s="146">
        <f t="shared" si="4"/>
        <v>94.396846940130217</v>
      </c>
    </row>
    <row r="100" spans="1:11" ht="30" x14ac:dyDescent="0.25">
      <c r="A100" s="147"/>
      <c r="B100" s="32" t="s">
        <v>201</v>
      </c>
      <c r="C100" s="38">
        <f>SUM(C101:C101)</f>
        <v>5765885</v>
      </c>
      <c r="D100" s="38">
        <f>SUM(D101:D101)</f>
        <v>5784005</v>
      </c>
      <c r="E100" s="60">
        <f>SUM(E101:E101)</f>
        <v>5764116.8399999999</v>
      </c>
      <c r="F100" s="148">
        <f t="shared" si="4"/>
        <v>99.656152441085368</v>
      </c>
    </row>
    <row r="101" spans="1:11" hidden="1" x14ac:dyDescent="0.25">
      <c r="A101" s="147"/>
      <c r="B101" s="32" t="s">
        <v>202</v>
      </c>
      <c r="C101" s="33">
        <v>5765885</v>
      </c>
      <c r="D101" s="33">
        <v>5784005</v>
      </c>
      <c r="E101" s="61">
        <v>5764116.8399999999</v>
      </c>
      <c r="F101" s="148">
        <f t="shared" si="4"/>
        <v>99.656152441085368</v>
      </c>
    </row>
    <row r="102" spans="1:11" x14ac:dyDescent="0.25">
      <c r="A102" s="147"/>
      <c r="B102" s="32" t="s">
        <v>203</v>
      </c>
      <c r="C102" s="38">
        <f>SUM(C103:C103)</f>
        <v>76979</v>
      </c>
      <c r="D102" s="38">
        <f>SUM(D103:D103)</f>
        <v>76979</v>
      </c>
      <c r="E102" s="60">
        <f>SUM(E103:E103)</f>
        <v>76979</v>
      </c>
      <c r="F102" s="148">
        <f t="shared" si="4"/>
        <v>100</v>
      </c>
    </row>
    <row r="103" spans="1:11" hidden="1" x14ac:dyDescent="0.25">
      <c r="A103" s="147"/>
      <c r="B103" s="32" t="s">
        <v>204</v>
      </c>
      <c r="C103" s="33">
        <v>76979</v>
      </c>
      <c r="D103" s="33">
        <v>76979</v>
      </c>
      <c r="E103" s="61">
        <v>76979</v>
      </c>
      <c r="F103" s="148">
        <f t="shared" si="4"/>
        <v>100</v>
      </c>
    </row>
    <row r="104" spans="1:11" x14ac:dyDescent="0.25">
      <c r="A104" s="147"/>
      <c r="B104" s="32" t="s">
        <v>205</v>
      </c>
      <c r="C104" s="38">
        <f>SUM(C105:C105)</f>
        <v>243200</v>
      </c>
      <c r="D104" s="38">
        <f>SUM(D105:D105)</f>
        <v>256800</v>
      </c>
      <c r="E104" s="60">
        <f>SUM(E105:E105)</f>
        <v>204638.97</v>
      </c>
      <c r="F104" s="148">
        <f t="shared" si="4"/>
        <v>79.688072429906541</v>
      </c>
    </row>
    <row r="105" spans="1:11" hidden="1" x14ac:dyDescent="0.25">
      <c r="A105" s="147"/>
      <c r="B105" s="32" t="s">
        <v>206</v>
      </c>
      <c r="C105" s="33">
        <v>243200</v>
      </c>
      <c r="D105" s="33">
        <v>256800</v>
      </c>
      <c r="E105" s="61">
        <v>204638.97</v>
      </c>
      <c r="F105" s="148">
        <f t="shared" si="4"/>
        <v>79.688072429906541</v>
      </c>
    </row>
    <row r="106" spans="1:11" ht="30" x14ac:dyDescent="0.25">
      <c r="A106" s="147"/>
      <c r="B106" s="32" t="s">
        <v>207</v>
      </c>
      <c r="C106" s="38">
        <f>SUM(C107:C107)</f>
        <v>329400</v>
      </c>
      <c r="D106" s="38">
        <f>SUM(D107:D107)</f>
        <v>128047.82</v>
      </c>
      <c r="E106" s="60">
        <f>SUM(E107:E107)</f>
        <v>22347.27</v>
      </c>
      <c r="F106" s="148">
        <f t="shared" si="4"/>
        <v>17.45228462304161</v>
      </c>
    </row>
    <row r="107" spans="1:11" hidden="1" x14ac:dyDescent="0.25">
      <c r="A107" s="147"/>
      <c r="B107" s="32" t="s">
        <v>208</v>
      </c>
      <c r="C107" s="33">
        <v>329400</v>
      </c>
      <c r="D107" s="33">
        <v>128047.82</v>
      </c>
      <c r="E107" s="61">
        <v>22347.27</v>
      </c>
      <c r="F107" s="148">
        <f t="shared" si="4"/>
        <v>17.45228462304161</v>
      </c>
    </row>
    <row r="108" spans="1:11" x14ac:dyDescent="0.25">
      <c r="A108" s="147"/>
      <c r="B108" s="32" t="s">
        <v>209</v>
      </c>
      <c r="C108" s="38">
        <f>SUM(C109:C109)</f>
        <v>419900</v>
      </c>
      <c r="D108" s="38">
        <f>SUM(D109:D109)</f>
        <v>419900</v>
      </c>
      <c r="E108" s="60">
        <f>SUM(E109:E109)</f>
        <v>220570.99</v>
      </c>
      <c r="F108" s="148">
        <f t="shared" si="4"/>
        <v>52.529409383186476</v>
      </c>
    </row>
    <row r="109" spans="1:11" hidden="1" x14ac:dyDescent="0.25">
      <c r="A109" s="147"/>
      <c r="B109" s="32" t="s">
        <v>210</v>
      </c>
      <c r="C109" s="33">
        <v>419900</v>
      </c>
      <c r="D109" s="33">
        <v>419900</v>
      </c>
      <c r="E109" s="61">
        <v>220570.99</v>
      </c>
      <c r="F109" s="148">
        <f t="shared" si="4"/>
        <v>52.529409383186476</v>
      </c>
    </row>
    <row r="110" spans="1:11" x14ac:dyDescent="0.25">
      <c r="A110" s="147"/>
      <c r="B110" s="32" t="s">
        <v>211</v>
      </c>
      <c r="C110" s="38">
        <f>SUM(C111:C112)</f>
        <v>64028.12</v>
      </c>
      <c r="D110" s="38">
        <f>SUM(D111:D112)</f>
        <v>64028.12</v>
      </c>
      <c r="E110" s="60">
        <f>SUM(E111:E112)</f>
        <v>64028.12</v>
      </c>
      <c r="F110" s="148">
        <f t="shared" si="4"/>
        <v>100</v>
      </c>
    </row>
    <row r="111" spans="1:11" hidden="1" x14ac:dyDescent="0.25">
      <c r="A111" s="147"/>
      <c r="B111" s="32" t="s">
        <v>212</v>
      </c>
      <c r="C111" s="33">
        <v>22177</v>
      </c>
      <c r="D111" s="33">
        <v>22177</v>
      </c>
      <c r="E111" s="61">
        <v>22177</v>
      </c>
      <c r="F111" s="148">
        <f t="shared" si="4"/>
        <v>100</v>
      </c>
    </row>
    <row r="112" spans="1:11" hidden="1" x14ac:dyDescent="0.25">
      <c r="A112" s="147"/>
      <c r="B112" s="32" t="s">
        <v>213</v>
      </c>
      <c r="C112" s="33">
        <v>41851.120000000003</v>
      </c>
      <c r="D112" s="33">
        <v>41851.120000000003</v>
      </c>
      <c r="E112" s="61">
        <v>41851.120000000003</v>
      </c>
      <c r="F112" s="148">
        <f t="shared" si="4"/>
        <v>100</v>
      </c>
    </row>
    <row r="113" spans="1:6" ht="45" x14ac:dyDescent="0.25">
      <c r="A113" s="149"/>
      <c r="B113" s="63" t="s">
        <v>214</v>
      </c>
      <c r="C113" s="64">
        <f>SUM(C114:C115)</f>
        <v>257658</v>
      </c>
      <c r="D113" s="64">
        <f>SUM(D114:D115)</f>
        <v>245120.41</v>
      </c>
      <c r="E113" s="65">
        <f>SUM(E114:E115)</f>
        <v>108059.69</v>
      </c>
      <c r="F113" s="150">
        <f t="shared" si="4"/>
        <v>44.084329819781225</v>
      </c>
    </row>
    <row r="114" spans="1:6" hidden="1" x14ac:dyDescent="0.25">
      <c r="A114" s="147"/>
      <c r="B114" s="32" t="s">
        <v>215</v>
      </c>
      <c r="C114" s="33">
        <v>182158</v>
      </c>
      <c r="D114" s="33">
        <v>166218</v>
      </c>
      <c r="E114" s="61">
        <v>65760</v>
      </c>
      <c r="F114" s="148">
        <f t="shared" si="4"/>
        <v>39.562502256073351</v>
      </c>
    </row>
    <row r="115" spans="1:6" hidden="1" x14ac:dyDescent="0.25">
      <c r="A115" s="147"/>
      <c r="B115" s="32" t="s">
        <v>216</v>
      </c>
      <c r="C115" s="33">
        <v>75500</v>
      </c>
      <c r="D115" s="33">
        <v>78902.41</v>
      </c>
      <c r="E115" s="61">
        <v>42299.69</v>
      </c>
      <c r="F115" s="148">
        <f>E115*100/D115</f>
        <v>53.610136876680947</v>
      </c>
    </row>
    <row r="116" spans="1:6" ht="28.5" x14ac:dyDescent="0.25">
      <c r="A116" s="151"/>
      <c r="B116" s="66" t="s">
        <v>217</v>
      </c>
      <c r="C116" s="67">
        <f>C99+C113</f>
        <v>7157050.1200000001</v>
      </c>
      <c r="D116" s="67">
        <f>D99+D113</f>
        <v>6974880.3500000006</v>
      </c>
      <c r="E116" s="68">
        <f>E99+E113</f>
        <v>6460740.8799999999</v>
      </c>
      <c r="F116" s="152">
        <f t="shared" si="4"/>
        <v>92.628698354660656</v>
      </c>
    </row>
    <row r="117" spans="1:6" x14ac:dyDescent="0.25">
      <c r="A117" s="153"/>
      <c r="B117" s="75" t="s">
        <v>218</v>
      </c>
      <c r="C117" s="76">
        <v>0</v>
      </c>
      <c r="D117" s="76">
        <v>0</v>
      </c>
      <c r="E117" s="76">
        <v>0</v>
      </c>
      <c r="F117" s="154"/>
    </row>
    <row r="118" spans="1:6" ht="15.75" thickBot="1" x14ac:dyDescent="0.3">
      <c r="A118" s="155"/>
      <c r="B118" s="156" t="s">
        <v>219</v>
      </c>
      <c r="C118" s="157">
        <v>70800</v>
      </c>
      <c r="D118" s="157">
        <v>23800</v>
      </c>
      <c r="E118" s="157">
        <v>0</v>
      </c>
      <c r="F118" s="158">
        <f>E118*100/D118</f>
        <v>0</v>
      </c>
    </row>
  </sheetData>
  <mergeCells count="12">
    <mergeCell ref="B1:G1"/>
    <mergeCell ref="F3:F5"/>
    <mergeCell ref="G3:J3"/>
    <mergeCell ref="K3:K5"/>
    <mergeCell ref="G4:G5"/>
    <mergeCell ref="H4:H5"/>
    <mergeCell ref="I4:J4"/>
    <mergeCell ref="A3:A5"/>
    <mergeCell ref="B3:B5"/>
    <mergeCell ref="C3:C5"/>
    <mergeCell ref="D3:D5"/>
    <mergeCell ref="E3:E5"/>
  </mergeCells>
  <pageMargins left="0.4" right="0.4" top="0.4" bottom="0.4" header="0.4" footer="0.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cp:lastPrinted>2026-03-05T12:12:40Z</cp:lastPrinted>
  <dcterms:created xsi:type="dcterms:W3CDTF">2026-02-18T11:32:48Z</dcterms:created>
  <dcterms:modified xsi:type="dcterms:W3CDTF">2026-04-14T13:07:10Z</dcterms:modified>
</cp:coreProperties>
</file>