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vartotojas\Documents\1_T_SPRENDIMAI\2026 m. sprendimai\SVP ivykdymo ataskaita\"/>
    </mc:Choice>
  </mc:AlternateContent>
  <xr:revisionPtr revIDLastSave="0" documentId="13_ncr:1_{45249523-75F2-40B8-B681-8F03CBD8ADF3}" xr6:coauthVersionLast="47" xr6:coauthVersionMax="47" xr10:uidLastSave="{00000000-0000-0000-0000-000000000000}"/>
  <bookViews>
    <workbookView xWindow="5775" yWindow="4200" windowWidth="21600" windowHeight="11385" activeTab="1" xr2:uid="{00000000-000D-0000-FFFF-FFFF00000000}"/>
  </bookViews>
  <sheets>
    <sheet name="Aprašymas" sheetId="3" r:id="rId1"/>
    <sheet name="Programos ataskaita" sheetId="2" r:id="rId2"/>
  </sheets>
  <calcPr calcId="191029"/>
</workbook>
</file>

<file path=xl/calcChain.xml><?xml version="1.0" encoding="utf-8"?>
<calcChain xmlns="http://schemas.openxmlformats.org/spreadsheetml/2006/main">
  <c r="F94" i="2" l="1"/>
  <c r="F95" i="2"/>
  <c r="E93" i="2"/>
  <c r="D93" i="2"/>
  <c r="C93" i="2"/>
  <c r="F109" i="2"/>
  <c r="F110" i="2"/>
  <c r="F111" i="2"/>
  <c r="F112" i="2"/>
  <c r="F113" i="2"/>
  <c r="F114" i="2"/>
  <c r="F115" i="2"/>
  <c r="F118" i="2"/>
  <c r="F119" i="2"/>
  <c r="F121" i="2"/>
  <c r="F122" i="2"/>
  <c r="F124" i="2"/>
  <c r="F126" i="2"/>
  <c r="F128" i="2"/>
  <c r="F130" i="2"/>
  <c r="F131" i="2"/>
  <c r="F132" i="2"/>
  <c r="F134" i="2"/>
  <c r="F135" i="2"/>
  <c r="F136" i="2"/>
  <c r="F139" i="2"/>
  <c r="F106" i="2"/>
  <c r="F102" i="2"/>
  <c r="F97" i="2"/>
  <c r="F98" i="2"/>
  <c r="F99" i="2"/>
  <c r="F96" i="2"/>
  <c r="F92" i="2"/>
  <c r="F91" i="2"/>
  <c r="F25" i="2"/>
  <c r="F24" i="2"/>
  <c r="F13" i="2"/>
  <c r="F14" i="2"/>
  <c r="F15" i="2"/>
  <c r="F16" i="2"/>
  <c r="F17" i="2"/>
  <c r="F18" i="2"/>
  <c r="F12" i="2"/>
  <c r="C19" i="2" l="1"/>
  <c r="C9" i="2" s="1"/>
  <c r="D19" i="2"/>
  <c r="D9" i="2" s="1"/>
  <c r="E19" i="2"/>
  <c r="C31" i="2"/>
  <c r="D31" i="2"/>
  <c r="F31" i="2" s="1"/>
  <c r="C35" i="2"/>
  <c r="D35" i="2"/>
  <c r="E35" i="2"/>
  <c r="F35" i="2" s="1"/>
  <c r="C42" i="2"/>
  <c r="D42" i="2"/>
  <c r="E42" i="2"/>
  <c r="C48" i="2"/>
  <c r="D48" i="2"/>
  <c r="E48" i="2"/>
  <c r="C52" i="2"/>
  <c r="D52" i="2"/>
  <c r="E52" i="2"/>
  <c r="C70" i="2"/>
  <c r="D70" i="2"/>
  <c r="E70" i="2"/>
  <c r="F70" i="2" s="1"/>
  <c r="C85" i="2"/>
  <c r="D85" i="2"/>
  <c r="E85" i="2"/>
  <c r="F93" i="2"/>
  <c r="C100" i="2"/>
  <c r="D100" i="2"/>
  <c r="E100" i="2"/>
  <c r="C107" i="2"/>
  <c r="C103" i="2" s="1"/>
  <c r="D107" i="2"/>
  <c r="D103" i="2" s="1"/>
  <c r="E107" i="2"/>
  <c r="E103" i="2" s="1"/>
  <c r="F103" i="2" s="1"/>
  <c r="C117" i="2"/>
  <c r="D117" i="2"/>
  <c r="E117" i="2"/>
  <c r="C120" i="2"/>
  <c r="D120" i="2"/>
  <c r="E120" i="2"/>
  <c r="C123" i="2"/>
  <c r="D123" i="2"/>
  <c r="E123" i="2"/>
  <c r="C125" i="2"/>
  <c r="D125" i="2"/>
  <c r="E125" i="2"/>
  <c r="C127" i="2"/>
  <c r="D127" i="2"/>
  <c r="E127" i="2"/>
  <c r="F127" i="2" s="1"/>
  <c r="C129" i="2"/>
  <c r="D129" i="2"/>
  <c r="E129" i="2"/>
  <c r="F129" i="2" s="1"/>
  <c r="C133" i="2"/>
  <c r="D133" i="2"/>
  <c r="E133" i="2"/>
  <c r="F85" i="2" l="1"/>
  <c r="F42" i="2"/>
  <c r="F123" i="2"/>
  <c r="F100" i="2"/>
  <c r="F48" i="2"/>
  <c r="F133" i="2"/>
  <c r="F117" i="2"/>
  <c r="F52" i="2"/>
  <c r="F107" i="2"/>
  <c r="E9" i="2"/>
  <c r="F9" i="2" s="1"/>
  <c r="F19" i="2"/>
  <c r="F120" i="2"/>
  <c r="E116" i="2"/>
  <c r="C116" i="2"/>
  <c r="C137" i="2" s="1"/>
  <c r="D116" i="2"/>
  <c r="D137" i="2" s="1"/>
  <c r="E26" i="2"/>
  <c r="C26" i="2"/>
  <c r="C8" i="2" s="1"/>
  <c r="C7" i="2" s="1"/>
  <c r="D26" i="2"/>
  <c r="D8" i="2" s="1"/>
  <c r="D7" i="2" s="1"/>
  <c r="E8" i="2" l="1"/>
  <c r="F26" i="2"/>
  <c r="E137" i="2"/>
  <c r="F137" i="2" s="1"/>
  <c r="F116" i="2"/>
  <c r="E7" i="2" l="1"/>
  <c r="F7" i="2" s="1"/>
  <c r="F8" i="2"/>
</calcChain>
</file>

<file path=xl/sharedStrings.xml><?xml version="1.0" encoding="utf-8"?>
<sst xmlns="http://schemas.openxmlformats.org/spreadsheetml/2006/main" count="546" uniqueCount="395">
  <si>
    <t>007</t>
  </si>
  <si>
    <t>Socialinės paramos įgyvendinimo programa</t>
  </si>
  <si>
    <t>007-01</t>
  </si>
  <si>
    <t>Mažinti socialinę atskirtį Telšių rajone</t>
  </si>
  <si>
    <t>007-01-01 (T)</t>
  </si>
  <si>
    <t>Teikti rajono gyventojams  piniginę ir nepiniginę socialinę paramą Lietuvos Respublikos įstatymais, Vyriausybės nutarimais bei Telšių rajono savivaldybės tarybos sprendimais nustatyta tvarka</t>
  </si>
  <si>
    <t>007-01-01-01 (TP)</t>
  </si>
  <si>
    <t>Individualios pagalbos teikimo išlaidų kompensacijoms mokėti</t>
  </si>
  <si>
    <t>007-01-01-03 (TP)</t>
  </si>
  <si>
    <t>Išmokų vaikams mokėjimas</t>
  </si>
  <si>
    <t>007-01-01-04 (TP)</t>
  </si>
  <si>
    <t>Socialinių pašalpų skyrimas ir mokėjimas</t>
  </si>
  <si>
    <t>007-01-01-05 (TP)</t>
  </si>
  <si>
    <t>Kompensacijų skyrimas už būsto šildymą, geriamąjį ir karštą vandenį</t>
  </si>
  <si>
    <t>007-01-01-06 (TP)</t>
  </si>
  <si>
    <t>Vienkartinių laidojimo pašalpų mokėjimas</t>
  </si>
  <si>
    <t>007-01-01-07 (TP)</t>
  </si>
  <si>
    <t>Mokinių nemokamo maitinimo ir aprūpinimo mokinio reikmenimis organizavimas</t>
  </si>
  <si>
    <t>007-01-01-08 (TP)</t>
  </si>
  <si>
    <t>Mokinių nemokamo maitinimo gamybos kaštų dengimas</t>
  </si>
  <si>
    <t>007-01-01-09 (TP)</t>
  </si>
  <si>
    <t>Piniginės paramos skyrimas iš savivaldybės biudžeto (pašalpų mokėjimas išimties tvarka ir nelaimių atvejais)</t>
  </si>
  <si>
    <t>007-01-01-10 (TP)</t>
  </si>
  <si>
    <t>Šalto vandens apskaitos prietaiso mokesčio kompensavimas</t>
  </si>
  <si>
    <t>007-01-01-15 (TP)</t>
  </si>
  <si>
    <t>Naujagimio kraitelės priemonės įgyvendinimas</t>
  </si>
  <si>
    <t>007-01-02 (T)</t>
  </si>
  <si>
    <t>Teikti  rajono gyventojams kokybiškas socialines paslaugas</t>
  </si>
  <si>
    <t>007-01-02-02 (TP)</t>
  </si>
  <si>
    <t>Tėvų globos netekusių vaikų socialinės globos šeimoje finansavimas</t>
  </si>
  <si>
    <t>007-01-02-03 (TP)</t>
  </si>
  <si>
    <t>Socialinių paslaugų teikimas BĮ Telšių rajono vaiko ir šeimos gerovės centre</t>
  </si>
  <si>
    <t>007-01-02-04 (TP)</t>
  </si>
  <si>
    <t>Socialinių paslaugų teikimas BĮ Telšių centre „Viltis“</t>
  </si>
  <si>
    <t>007-01-02-05 (TP)</t>
  </si>
  <si>
    <t>Asmenims su sunkia negalia socialinės globos organizavimas</t>
  </si>
  <si>
    <t>007-01-02-06 (TP)</t>
  </si>
  <si>
    <t>Socialinių paslaugų ir paslaugų, susijusių su asmenų socialinių problemų sprendimu, organizavimas</t>
  </si>
  <si>
    <t>007-01-02-07 (TP)</t>
  </si>
  <si>
    <t>BĮ Telšių socialinių paslaugų centro veiklos organizavimas</t>
  </si>
  <si>
    <t>007-01-02-08 (TP)</t>
  </si>
  <si>
    <t>Socialinės globos paslaugų teikimas BĮ Telšių rajono senelių globos namuose</t>
  </si>
  <si>
    <t>007-01-02-10 (TP)</t>
  </si>
  <si>
    <t>Materialinio nepritekliaus mažinimo programa</t>
  </si>
  <si>
    <t>007-01-02-12 (TP)</t>
  </si>
  <si>
    <t>Būsto ir gyvenamosios aplinkos pritaikymas asmenims su negalia</t>
  </si>
  <si>
    <t>007-01-02-13 (TP)</t>
  </si>
  <si>
    <t>Darbo rinkos priemonių įgyvendinimas</t>
  </si>
  <si>
    <t>007-01-02-15 (TP)</t>
  </si>
  <si>
    <t>Socialinių projektų dalinis finansavimas</t>
  </si>
  <si>
    <t>007-01-02-16 (TP)</t>
  </si>
  <si>
    <t>Akredituotų socialinės reabilitacijos paslaugų neįgaliesiems bendruomenėje finansavimas</t>
  </si>
  <si>
    <t>007-01-02-18 (TP)</t>
  </si>
  <si>
    <t>Būsto nuomos ar išperkamosios būsto nuomos mokesčių dalies kompensacijoms mokėti</t>
  </si>
  <si>
    <t>007-01-02-20 (TP)</t>
  </si>
  <si>
    <t>Įstaigų teikiančių socialines paslaugas remontas ir jų aplinkos kūrimas</t>
  </si>
  <si>
    <t>007-01-02-21 (TP)</t>
  </si>
  <si>
    <t>Asmens sveikatos priežiūros kokybės užtikrinimas</t>
  </si>
  <si>
    <t>007-01-02-26 (TP)</t>
  </si>
  <si>
    <t>Krizių įveikimo ir humanitarinės pagalbos priemonių  organizavimas</t>
  </si>
  <si>
    <t>007-01-03 (P)</t>
  </si>
  <si>
    <t>Plėtoti teikiamas socialines paslaugas ir gerinti jų kokybę</t>
  </si>
  <si>
    <t>007-01-03-03 (TP)</t>
  </si>
  <si>
    <t>Dienos centrų veiklos organizavimas</t>
  </si>
  <si>
    <t>007-01-03-07 (TP)</t>
  </si>
  <si>
    <t>Socialinio būsto plėtra</t>
  </si>
  <si>
    <t>007-01-03-13 (TP)</t>
  </si>
  <si>
    <t>Socialinės srities darbuotojų kvalifikacijos kėlimo programa</t>
  </si>
  <si>
    <t>007-01-03-15 (TP)</t>
  </si>
  <si>
    <t>Akcijų ir renginių organizavimas</t>
  </si>
  <si>
    <t>007-01-03-16 (TE)</t>
  </si>
  <si>
    <t>Projekto „Bendruomeninių apgyvendinimo bei užimtumo paslaugų su proto ir psichikos negalia plėtra Telšių rajone“ įgyvendinimas</t>
  </si>
  <si>
    <t>007-01-03-18 (PP)</t>
  </si>
  <si>
    <t>Projekto „SOC taškas - skaitmeninė platforma integracijai ir socialinei atskirčiai mažinti, priartinant socialinių paslaugų ir socialinės paramos prieinamumą Kauno mieste ir Telšių rajone“ įgyvendinimas</t>
  </si>
  <si>
    <t>007-01-03-19 (RE)</t>
  </si>
  <si>
    <t>Projekto „Socialinio būsto plėtra Telšių rajono gyventojams“ įgyvendinimas</t>
  </si>
  <si>
    <t>007-01-03-20 (RE)</t>
  </si>
  <si>
    <t>Projekto „Socialinės globos ir slaugos paslaugų asmenims su intelekto ir psichikos negalia infrastruktūros sukūrimas Telšių mieste“ įgyvendinimas</t>
  </si>
  <si>
    <t>007-01-03-21 (RE)</t>
  </si>
  <si>
    <t>Projekto „Socialinės globos infrastruktūros modernizavimas Telšių rajono senelių globos namuose“ įgyvendinimas</t>
  </si>
  <si>
    <t>Savivaldybės biudžetas (įskaitant skolintas lėšas)</t>
  </si>
  <si>
    <t>Savivaldybės biudžeto lėšos (nuosavos, be ankstesnių metų likučio)</t>
  </si>
  <si>
    <t>Savivaldybės biudžeto lėšos</t>
  </si>
  <si>
    <t>Savivaldybės būsto realizavimo lėšos</t>
  </si>
  <si>
    <t>Lietuvos Respublikos valstybės biudžeto dotacijos</t>
  </si>
  <si>
    <t>Valstybės biudžeto (Kita tikslinė dotacija) lėšos</t>
  </si>
  <si>
    <t>Specialiosios dotacijos valstybinėms (valstybės perduotoms savivaldybėms) funkcijoms atlikti lėšos</t>
  </si>
  <si>
    <t>Pajamų įmokos ir kitos pajamos</t>
  </si>
  <si>
    <t>Įstaigų pajamų lėšos</t>
  </si>
  <si>
    <t>Europos Sąjungos ir kitos tarptautinės finansinės paramos lėšos</t>
  </si>
  <si>
    <t>Europos Sąjungos lėšos (iždas)</t>
  </si>
  <si>
    <t>Skolintos lėšos</t>
  </si>
  <si>
    <t>Savivaldybės skolintos lėšos</t>
  </si>
  <si>
    <t>Ankstesnių metų likučiai</t>
  </si>
  <si>
    <t>Savivaldybės biudžeto apyvartos lėšų likučių lėšos</t>
  </si>
  <si>
    <t>Įstaigos pajamų apyvartos lėšų likučių lėšos</t>
  </si>
  <si>
    <t>Savivaldybės būsto realizavimo apyvartinės lėšos</t>
  </si>
  <si>
    <t>Kiti šaltiniai (Europos Sąjungos finansinė parama projektams įgyvendinti ir kitos teisėtai gautos lėšos, nurodant atskirus šaltinius)</t>
  </si>
  <si>
    <t>ES</t>
  </si>
  <si>
    <t>Europos Sąjungos paramos lėšos</t>
  </si>
  <si>
    <t>LRVB</t>
  </si>
  <si>
    <t>Valstybės biudžeto lėšos</t>
  </si>
  <si>
    <t>KT</t>
  </si>
  <si>
    <t>Kitų šaltinių (1,2 proc. parama, labdara ir kt.) lėšos</t>
  </si>
  <si>
    <t>IŠ VISO programai finansuoti pagal finansavimo šaltinius:</t>
  </si>
  <si>
    <t>Iš jų:</t>
  </si>
  <si>
    <t>Regioninė pažangos priemonė</t>
  </si>
  <si>
    <t>Programos uždavinio, priemonės kodas ir požymis</t>
  </si>
  <si>
    <t>Įvykdymas procentais</t>
  </si>
  <si>
    <t>Faktas</t>
  </si>
  <si>
    <t>2025 metų 007 Socialinės paramos įgyvendinimo programos įvykdymo ataskaita</t>
  </si>
  <si>
    <t>2025 metų asignavimų ir kitų lėšų patvirtintas planas (Eur)</t>
  </si>
  <si>
    <t>2025 metų asignavimų ir kitų lėšų patikslintas planas (Eur)</t>
  </si>
  <si>
    <t>2025 metų asignavimų ir kitų lėšų įvykdymas (Eur)</t>
  </si>
  <si>
    <t xml:space="preserve">                         ĮVYKDYMO  ATASKAITA </t>
  </si>
  <si>
    <r>
      <rPr>
        <b/>
        <sz val="11"/>
        <color indexed="8"/>
        <rFont val="Times New Roman"/>
        <family val="1"/>
        <charset val="186"/>
      </rPr>
      <t>Programos koordinatorius:</t>
    </r>
    <r>
      <rPr>
        <sz val="11"/>
        <color indexed="8"/>
        <rFont val="Times New Roman"/>
        <family val="1"/>
        <charset val="186"/>
      </rPr>
      <t xml:space="preserve"> Telšių rajono savivaldybės administracijos Socialinės paramos ir rūpybos skyriaus vedėja Lendra Bukauskienė.</t>
    </r>
  </si>
  <si>
    <r>
      <t xml:space="preserve">Programą vykdė: </t>
    </r>
    <r>
      <rPr>
        <sz val="11"/>
        <color indexed="8"/>
        <rFont val="Times New Roman"/>
        <family val="1"/>
        <charset val="186"/>
      </rPr>
      <t>BĮ</t>
    </r>
    <r>
      <rPr>
        <b/>
        <sz val="11"/>
        <color indexed="8"/>
        <rFont val="Times New Roman"/>
        <family val="1"/>
        <charset val="186"/>
      </rPr>
      <t xml:space="preserve"> </t>
    </r>
    <r>
      <rPr>
        <sz val="11"/>
        <color indexed="8"/>
        <rFont val="Times New Roman"/>
        <family val="1"/>
        <charset val="186"/>
      </rPr>
      <t xml:space="preserve">Telšių rajono savivaldybės administracijos (toliau – Administracija) Statybos ir urbanistikos skyrius, Administracijos Ekonomikos ir turto valdymo skyrius, Administracijos </t>
    </r>
    <r>
      <rPr>
        <sz val="11"/>
        <color rgb="FF000000"/>
        <rFont val="Times New Roman"/>
        <family val="1"/>
        <charset val="186"/>
      </rPr>
      <t>Socialinės paramos ir rūpybos skyrius, Administracijos Strateginio planavimo ir investicijų skyrius, BĮ Telšių rajono senelių globos namai, BĮ Telšių socialinių paslaugų centras, BĮ Telšių centras ,,Viltis“, BĮ Telšių rajono vaiko ir šeimos gerovės centras.</t>
    </r>
  </si>
  <si>
    <t>01 Tikslas. Mažinti socialinę atskirtį Telšių rajone</t>
  </si>
  <si>
    <t>01 uždavinys. Teikti rajono gyventojams  piniginę ir nepiniginę socialinę paramą Lietuvos Respublikos įstatymais, Vyriausybės nutarimais bei Telšių rajono savivaldybės tarybos sprendimais nustatyta tvarka.</t>
  </si>
  <si>
    <t>02 uždavinys. Teikti  rajono gyventojams kokybiškas socialines paslaugas.</t>
  </si>
  <si>
    <t>03 uždavinys. Plėtoti teikiamas socialines paslaugas ir gerinti jų kokybę.</t>
  </si>
  <si>
    <t>2025 METŲ 007 SOCIALINĖS PARAMOS ĮGYVENDINIMO PROGRAMOS</t>
  </si>
  <si>
    <t xml:space="preserve">Programoje 2025 m. numatyta: </t>
  </si>
  <si>
    <t>Daugėjo besikreipiančių dėl onkologinių susirgimų.</t>
  </si>
  <si>
    <t xml:space="preserve">Nebuvo gauta prašymų dėl vienkartinės paramos suteikimo priešgaisrinės apsaugos priemonėms įsigyti. </t>
  </si>
  <si>
    <t xml:space="preserve">Paslaugų gavėjų skaičius buvo planuojamas pagal akredituotų vietų skaičių, tačiau faktinis unikalių paslaugų gavėjų skaičius buvo didesnis. </t>
  </si>
  <si>
    <t>Telšių šeimos centre Akvalina šeimų skaičius buvo planuojamas pagal akredituotą vietų skaičių, tačiau unikalių šeimų skaičius buvo didesnis, nei planuotas.</t>
  </si>
  <si>
    <t>Nepradėta pastato II korpuso rekonstrukcija.</t>
  </si>
  <si>
    <t>Suteiktos alternatyios socialinės paslaugos paslaugų gavėjų namuose.</t>
  </si>
  <si>
    <t>Paslaugų gavėjų skaičius didėjo, įvertinus socialinių paslaugų poreikį.</t>
  </si>
  <si>
    <t xml:space="preserve">Paslaugų gavėjų skaičius didėjo, nes buvo įvertintas paslaugos poreikis asmenims su sunkia negalia. </t>
  </si>
  <si>
    <t>Paslaugos suteiktos daugiau nei buvo planuota, nes nustatytas šios paslaugos poreikis asmenims su negalia.</t>
  </si>
  <si>
    <t>Paslaugų gavėjų skaičiaus mažėjimą lėmė tai, kad asmenims buvo paskirtos kitos socialinės paslaugos, geriausiai atitinkančios asmens poreikius.</t>
  </si>
  <si>
    <t>3.332,00</t>
  </si>
  <si>
    <t>Didėjo paslaugų gavėjų skaičius.</t>
  </si>
  <si>
    <t>Daliai paslaugų gavėjų pavyko stabilizuoti gyvenamąją situaciją – jie įsidarbino, gavo socialinį būstą ar apsigyveno pas artimuosius. Tai rodo teigiamus socialinės integracijos pokyčius ir didesnį savarankiškumą.</t>
  </si>
  <si>
    <t>Socialinės priežiūros gavėjų (šeimų) skaičiaus mažėjimą lėmė mažesnis gaunamų atvejų skaičius ir kompleksinio pagalbos poreikio vertinimo rezultatai, nuo kurių priklauso paslaugos skyrimas.</t>
  </si>
  <si>
    <t>Projekto veiklos įgyvendintos 100 proc.
Planuojant projektą buvo numatyta didesnė lėšų suma galimiems nenumatytiems papildomiems darbams, susijusiems su statybos užbaigimo procedūromis ir statybos užbaigimo akto gavimu.
Kadangi papildomų darbų neatsirado, dalis suplanuotų lėšų liko nepanaudota.
Šios aplinkybės lėmė lėšų panaudojimo nukrypimą, tačiau rodiklio pasiekimui įtakos neturėjo.</t>
  </si>
  <si>
    <t>Priemonė įvykdyta iš dalies. 2025 m. parengtas gyvenamojo namo, Žarėnų g. 16, Ryškėnų k., Ryškėnų sen., Telšių r. sav., statybos projektas. 2025-06-23 gauta teigiama ekspertizės išvada. Buvo vykdomos viešųjų pirkimų procedūros rangos darbams. 2026 m. bus pradėti pastato statybos ir įrengimo darbai.</t>
  </si>
  <si>
    <t>Rezultato / Produkto</t>
  </si>
  <si>
    <t>Rodiklis</t>
  </si>
  <si>
    <t>Tikslinę piniginę paramą gavusių asmenų skaičius</t>
  </si>
  <si>
    <t>Socialinę piniginę paramą gavusių asmenų skaičius</t>
  </si>
  <si>
    <t>Materialinę piniginę gavusių asmenų skaičius</t>
  </si>
  <si>
    <t>Tikslinių kompensacijų gavėjų skaičius</t>
  </si>
  <si>
    <t>Išmokų vaikams gavėjų skaičius</t>
  </si>
  <si>
    <t>Socialinių pašalpų gavėjų skaičius</t>
  </si>
  <si>
    <t>Kompensacijų už būsto šildymą, geriamąjį ir karštą vandenį gavėjų skaičius</t>
  </si>
  <si>
    <t>Paramos mirties atveju gavėjų skaičius</t>
  </si>
  <si>
    <t>Paramos mokiniams gavėjų skaičius</t>
  </si>
  <si>
    <t>Mokinių nemokamo maitinimo gamybos kaštams dengti skiriamų lėšų dalis nuo visų gamybos kaštų</t>
  </si>
  <si>
    <t>Piniginės socialinės paramos ir vienkartinės paramos išimties tvarka gavėjų skaičius, iš viso, iš jų:</t>
  </si>
  <si>
    <t>Suteiktos vienkartinės paramos ligos, netekties, krizių ir kitais atvejais skaičius</t>
  </si>
  <si>
    <t>Suteiktos vienkartinės paramos gaisro atveju skaičius</t>
  </si>
  <si>
    <t>Priešgaisrinės apsaugos priemonių  gavėjų skaičius</t>
  </si>
  <si>
    <t>Suteikta paramos sunkiai gyvenančioms šeimoms ir senyvo amžiaus bei neįgaliems gyventojams, šeimų skaičius (2022–2030 m. programa)</t>
  </si>
  <si>
    <t>Geriamojo vandens pardavimo kainos kompensacijos gavėjų skaičius</t>
  </si>
  <si>
    <t>Naujagimių skaičius</t>
  </si>
  <si>
    <t>Vaikų, grąžintų į biologines šeimas, skaičius</t>
  </si>
  <si>
    <t>Socialinių paslaugų suteikimo laukimo vidutinis laikas: bendrųjų socialinių paslaugų</t>
  </si>
  <si>
    <t xml:space="preserve">Socialinių paslaugų suteikimo laukimo vidutinis laikas: specialiųjų socialinių paslaugų </t>
  </si>
  <si>
    <t>Socialinių darbuotojų ir individualios priežiūros darbuotojų skaičius savivaldybėje, tenkantis 10 tūkst. savivaldybės gyventojų</t>
  </si>
  <si>
    <t>Socialinių paslaugų gavėjų skaičius</t>
  </si>
  <si>
    <t>Finansuojamose globėjų šeimose globojamų vaikų skaičius, iš jų:</t>
  </si>
  <si>
    <t>Trijų ir daugiau vaikų globos šeimoje gavėjų skaičius</t>
  </si>
  <si>
    <t>Vaikų globojamų budinčių globėjų šeimose skaičius</t>
  </si>
  <si>
    <t>Pagalbos pinigų gavėjų skaičius</t>
  </si>
  <si>
    <t>Paslaugų gavėjų skaičius, iš jų:</t>
  </si>
  <si>
    <t>Institucijoje globojamų vaikų skaičius</t>
  </si>
  <si>
    <t>Palydėjimo paslaugų gavėjų skaičius</t>
  </si>
  <si>
    <t>Kompleksinių paslaugų gavėjų skaičius</t>
  </si>
  <si>
    <t>Prevencinių paslaugų gavėjų skaičius</t>
  </si>
  <si>
    <t>Šeimos konferencijos paslaugų gavėjų skaičius</t>
  </si>
  <si>
    <t>Apgyvendinimo savarankiško gyvenimo namuose gavėjų skaičius</t>
  </si>
  <si>
    <t>Dienos socialinės globos gavėjų skaičius</t>
  </si>
  <si>
    <t>Socialinės globos iki 5 parų per savaitę gavėjų skaičius</t>
  </si>
  <si>
    <t>Specialios socialinės globos ir slaugos paslaugų gavėjų skaičius</t>
  </si>
  <si>
    <t>Socialinių dirbtuvių dalyvių skaičius</t>
  </si>
  <si>
    <t>Grupinio gyvenimo namų gavėjų skaičius</t>
  </si>
  <si>
    <t>Laikino atokvėpio paslaugų gavėjų asmens namuose skaičius</t>
  </si>
  <si>
    <t>Dienos, trumpalaikės, atokvėpio ir ilgalaikės socialinės globos paslaugų gavėjų skaičius (iš viso), iš jų:</t>
  </si>
  <si>
    <t>Dienos socialinė globos institucijoje gavėjų skaičius</t>
  </si>
  <si>
    <t>Dienos socialinės globos  asmens namuose gavėjų skaičius</t>
  </si>
  <si>
    <t>Trumpalaikės, ilgalaikės socialinės globos ir atokvėpio paslaugų institucijoje gavėjų skaičius</t>
  </si>
  <si>
    <t>Socialinių paslaugų gavėjų skaičius (iš viso), iš jų:</t>
  </si>
  <si>
    <t>Trumpalaikės, ilgalaikės socialinės globos institucijoje gavėjų skaičius</t>
  </si>
  <si>
    <t>Apgyvendinimo apsaugotame būste paslaugos gavėjų skaičius</t>
  </si>
  <si>
    <t>Pagalbos į namus paslaugos gavėjų skaičius</t>
  </si>
  <si>
    <t>Specializuotos socialinė globos ir slaugos VPSPC gavėjų skaičius</t>
  </si>
  <si>
    <t>Palaidotų savivaldybės biudžeto lėšomis asmenų skaičius</t>
  </si>
  <si>
    <t>Laikino atokvėpio paslaugų institucijoje ir asmens namuose gavėjų skaičius</t>
  </si>
  <si>
    <t>Asmeninės pagalbos gavėjų skaičius</t>
  </si>
  <si>
    <t>Apgyvendinimo savarankiško gyvenimo namuose paslaugų gavėjų skaičius</t>
  </si>
  <si>
    <t>Socialinės globos ir pagalbos asmens namuose bei  pagalbos pinigų gavėjų skaičius</t>
  </si>
  <si>
    <t>Socialinės priežiūros šeimoms gavėjų skaičius (šeimos)</t>
  </si>
  <si>
    <t>Smurto artimiausioje aplinkoje įgyvendintų priemonių skaičius</t>
  </si>
  <si>
    <t>Socialinių dirbtuvių gavėjų skaičius</t>
  </si>
  <si>
    <t>Socialinių įgūdžių ugdymo, palaikymo ir atkūrimo paslaugų gavėjų skaičius</t>
  </si>
  <si>
    <t>Ilglaikė ir trumpalaikė socialinė globa tėvų globos netekusiems vaikams institucijoje gavėjų skaičius</t>
  </si>
  <si>
    <t>Psichosocialinė ir intesyvios krizės įveikimo bei apgyvendinimo savarankiško gyvenimo namuose gavėjų skaičius</t>
  </si>
  <si>
    <t>Palydėjimo paslaugos jaunuoliams gavėjų skaičius</t>
  </si>
  <si>
    <t>Socialinių paslaugų gavėjų skaičius, iš jų:</t>
  </si>
  <si>
    <t>pagalbos į namus gavėjų skaičius</t>
  </si>
  <si>
    <t>dienos socialinės globos asmens namuose gavėjų skaičius</t>
  </si>
  <si>
    <t>vaikų dienos socialinės priežiūros paslaugų vaikų dienos centruose gavėjų skaičius</t>
  </si>
  <si>
    <t>laikino apnakvindinimo Nakvynės namuose gavėjų skaičius</t>
  </si>
  <si>
    <t>apgyvendinimo Nakvynės namuose gavėjų skaičius</t>
  </si>
  <si>
    <t>apgyvendinimo savarankiško gyvenimo namuose gavėjų skaičius</t>
  </si>
  <si>
    <t>intensyvios krizių įveikimo pagalbos su apgyvendinimu Laikinuose šeimos namuose gavėjų skaičius</t>
  </si>
  <si>
    <t>specialaus transporto paslaugos gavėjų skaičius</t>
  </si>
  <si>
    <t>sociokultūrinių paslaugų gavėjų skaičius</t>
  </si>
  <si>
    <t>Socialinės priežiūros gavėjų skaičius, šeimos</t>
  </si>
  <si>
    <t>integralios pagalbos gavėjų skaičius</t>
  </si>
  <si>
    <t>gerovės konsultanto paslaugų gavėjų skaičius</t>
  </si>
  <si>
    <t>pagalbos globėjams (rūpintojams, budintiems globotojams, įtėviams ir šeimynų dalyviams) ar besirengiantiems jais tapti gavėjų skaičius</t>
  </si>
  <si>
    <t>pagalbos globėjams (rūpintojams, budintiems globotojams, įtėviams ir šeimynų dalyviams) ar besirengiantiems jais tapti gavėjų skaičius, iš jų vaikų:</t>
  </si>
  <si>
    <t>Paslaugų gavėjų skaičius</t>
  </si>
  <si>
    <t>Ilgalaikės socialinės globos gavėjų skaičius</t>
  </si>
  <si>
    <t>Trumpalaikės socialinės globos gavėjų skaičius</t>
  </si>
  <si>
    <t>Dienos užimtumo paslaugų gavėjų skaičius (senyvo amžiaus asmenų)</t>
  </si>
  <si>
    <t>Atokvėpio paslaugų gavėjų skaičius</t>
  </si>
  <si>
    <t>Paramos iš Materialinio nepritekliaus mažinimo programos gavėjų skaičius</t>
  </si>
  <si>
    <t>Pritaikytų būstų neįgaliesiems skaičius</t>
  </si>
  <si>
    <t>Įdarbintų asmenų skaičius</t>
  </si>
  <si>
    <t>Rėmimo priemonės dalyvių skaičius</t>
  </si>
  <si>
    <t>Užimtumo didinimo programos dalyvių skaičius</t>
  </si>
  <si>
    <t>Socialinių projektų, finansuojamų iš savivaldybės biudžeto, skaičius</t>
  </si>
  <si>
    <t>Paramą gavusių šeimų skaičius</t>
  </si>
  <si>
    <t>Sutvarkytų objektų skaičius</t>
  </si>
  <si>
    <t>Vertinimų dėl asmens gebėjimo pasirūpinti savimi ir priimti kasdienius sprendimus skaičius</t>
  </si>
  <si>
    <t>Neveiksnių asmenų būklės peržiūrėjimo komisijos posėdžių skaičius</t>
  </si>
  <si>
    <t>Suteikta parama humanitarinės krizės metu nukentėjusiems žmonėms, šalims ar miestams pagal pateiktus prašymus</t>
  </si>
  <si>
    <t>Patenkintas gyventojų socialinių paslaugų poreikis</t>
  </si>
  <si>
    <t>Padidintas paslaugų gavėjų vietų skaičius</t>
  </si>
  <si>
    <t xml:space="preserve">Padidintos darbuotojų kompetencijos </t>
  </si>
  <si>
    <t>Vaikų dienos socialinės priežiūros paslaugų gavėjų skaičius</t>
  </si>
  <si>
    <t>Parduotų butų skaičius</t>
  </si>
  <si>
    <t>Nupirktų butų skaičius</t>
  </si>
  <si>
    <t>Kvalifikaciją pakėlusių socialinių darbuotojų skaičius</t>
  </si>
  <si>
    <t>Įgyvendintų projektų skaičius</t>
  </si>
  <si>
    <t>Įgyvendintas projektas</t>
  </si>
  <si>
    <t>Mato vnt.</t>
  </si>
  <si>
    <t>2025 m.</t>
  </si>
  <si>
    <t>Planas</t>
  </si>
  <si>
    <t>žm.</t>
  </si>
  <si>
    <t>2.627,00</t>
  </si>
  <si>
    <t>9.580,00</t>
  </si>
  <si>
    <t>1.016,00</t>
  </si>
  <si>
    <t>5.700,00</t>
  </si>
  <si>
    <t>653,00</t>
  </si>
  <si>
    <t>1.533,00</t>
  </si>
  <si>
    <t>proc.</t>
  </si>
  <si>
    <t>30,00</t>
  </si>
  <si>
    <t>260,00</t>
  </si>
  <si>
    <t>215,00</t>
  </si>
  <si>
    <t>vnt.</t>
  </si>
  <si>
    <t>10,00</t>
  </si>
  <si>
    <t>5,00</t>
  </si>
  <si>
    <t>200,00</t>
  </si>
  <si>
    <t>350,00</t>
  </si>
  <si>
    <t>d.</t>
  </si>
  <si>
    <t>9,00</t>
  </si>
  <si>
    <t>145,00</t>
  </si>
  <si>
    <t>4,00</t>
  </si>
  <si>
    <t>60,00</t>
  </si>
  <si>
    <t>15,00</t>
  </si>
  <si>
    <t>40,00</t>
  </si>
  <si>
    <t>20,00</t>
  </si>
  <si>
    <t>0,00</t>
  </si>
  <si>
    <t>300,00</t>
  </si>
  <si>
    <t>100,00</t>
  </si>
  <si>
    <t>160,00</t>
  </si>
  <si>
    <t>841,00</t>
  </si>
  <si>
    <t>87,00</t>
  </si>
  <si>
    <t>25,00</t>
  </si>
  <si>
    <t>6,00</t>
  </si>
  <si>
    <t>22,00</t>
  </si>
  <si>
    <t>24,00</t>
  </si>
  <si>
    <t>180,00</t>
  </si>
  <si>
    <t>2,00</t>
  </si>
  <si>
    <t>3,00</t>
  </si>
  <si>
    <t>371,00</t>
  </si>
  <si>
    <t>1.604,00</t>
  </si>
  <si>
    <t>83,00</t>
  </si>
  <si>
    <t>35,00</t>
  </si>
  <si>
    <t>38,00</t>
  </si>
  <si>
    <t>270,00</t>
  </si>
  <si>
    <t>70,00</t>
  </si>
  <si>
    <t>90,00</t>
  </si>
  <si>
    <t>56,00</t>
  </si>
  <si>
    <t>3.500,00</t>
  </si>
  <si>
    <t>23,00</t>
  </si>
  <si>
    <t>16,00</t>
  </si>
  <si>
    <t>12,00</t>
  </si>
  <si>
    <t>174,00</t>
  </si>
  <si>
    <t>11,00</t>
  </si>
  <si>
    <t>310,00</t>
  </si>
  <si>
    <t>8,00</t>
  </si>
  <si>
    <t xml:space="preserve">Mažesnis paslaugų gavėjų skaičius, kadangi šeimose globojamiems vaikams sukako pilnametystė. </t>
  </si>
  <si>
    <t>Suteiktos alternatyvios paslaugos, geriausiai atitinkančios gyventojų poreikius.</t>
  </si>
  <si>
    <t>Viena organizacija projekto veiklas nutraukė nepasibaigus projekto įgyvendinimo laikotarpiui, dėl to nepanaudotos lėšos.</t>
  </si>
  <si>
    <t>Mažėjo be tėvų globos likusių vaikų. Dėl to mažėjo ir lėšų panaudojimas.</t>
  </si>
  <si>
    <t>Įvyko mažiau gaisrų.</t>
  </si>
  <si>
    <t>Dalis lėšų nepanaudotos dėl to, jog buvo sudėtinga suplanuoti išmokas išimties tvarka iki metų pabaigos, taip pat dalis įmokų už suteiktas paslaugas gautos metų pabaigoje ir perkeltos į kitų metų biudžetą kaip apyvartinės lėšos.</t>
  </si>
  <si>
    <t>Didėjo socialinių pasaugų poreikis.</t>
  </si>
  <si>
    <t>Paslaugos suteiktos pagal faktinį poreikį.</t>
  </si>
  <si>
    <t>Paslaugos suteiktos planuotam gavėjų skaičiui, lėšų panaudota mažiau, kadangi didėjo asmenų įmokos už suteiktas paslaugas.</t>
  </si>
  <si>
    <t>Paslaugų gavėjų skaičius didėjo, nes buvo įvertintas paslaugos poreikis asmenims su sunkia negalia.</t>
  </si>
  <si>
    <t>1.562,00</t>
  </si>
  <si>
    <t xml:space="preserve">Paslaugų gavėjų skaičiaus pokytis susijęs su natūralia vaikų kaita – daliai vaikų paslaugos buvo nutrauktos (pasikeitus gyvenimo aplinkybėms ar baigus lankyti dienos centrą, sulaukus pilnametystės), o į jų vietą priimti nauji vaikai, kuriems nustatytas paslaugų poreikis. Todėl unikalių gavėjų skaičius per metus kito. </t>
  </si>
  <si>
    <t>Suteiktos alternatyvios paslaugos su apgyvendinimu kitose socialinėse įstaigose.</t>
  </si>
  <si>
    <t>Lėšos planuojamos pagal akredituotų vietų skaičių. Finansavimas skiriamas už faktiškai suteiktas paslaugas. Paslaugos buvo teikiamos pagal įvertintą paslaugų poreikį. Didesnio poreikio gauti paslaugą nebuvo.</t>
  </si>
  <si>
    <t>Lėšas planuojama panaudoti projektui „Socialinio būsto plėtra Telšių rajono gyventojams“ (Ryškėnų daugiabučiui).</t>
  </si>
  <si>
    <t>12.153,00</t>
  </si>
  <si>
    <t>12.207,00</t>
  </si>
  <si>
    <t>17.829,00</t>
  </si>
  <si>
    <t>2.829,00</t>
  </si>
  <si>
    <t>9.324,00</t>
  </si>
  <si>
    <t>3.977,00</t>
  </si>
  <si>
    <t>1.446,00</t>
  </si>
  <si>
    <t>Vertinamas turtas, matomas turimų sąskaitų skaičius, tikrinami sąskaitų likučiai, mažėjo registruotas nedarbas. Dėl to panaudota mažiau lėšų ir pasiektas mažesnis rodiklis.</t>
  </si>
  <si>
    <t>Mažėjo energetinių išteklių kainos, vertinamas turtas, matomas turimų sąskaitų skaičius, tikrinami sąskaitų likučiai, teigiama oro temperatūra, išskyrus vasario mėn. Dėl to panaudota mažiau lėšų ir pasiektas mažesnis rodiklis.</t>
  </si>
  <si>
    <t>Planuojant paslaugų gavėjų skaičių nebuvo įvertintas realus paslaugų gavėjų skaičius, nes paslaugos pradėtos teikti naujai.</t>
  </si>
  <si>
    <t xml:space="preserve">Nemokamo maitinimo Carito valgykloje gavėjų skaičius </t>
  </si>
  <si>
    <t>Pagal planą gautos įstaigos pajamos (22 865,70 Eur) einamaisiais metais nepanaudotos ir perkeltos į 2026 metų biudžetą kaip apyvartinės lėšos.</t>
  </si>
  <si>
    <t xml:space="preserve">Daugiau unikalių asmenų suteikta paslaugų dėl trumpesnio trumpalaikės globos poreikio. </t>
  </si>
  <si>
    <t>Būstai pritaikyti proporcingai pagal skirtas Savivaldybės biudžeto lėšas. Dėl riboto Savivaldybės finansinio prisidėjimo nebuvo galimybės pritaikyti daugiau būstų, todėl dalis valstybės biudžeto lėšų grąžinta Socialinių paslaugų priežiūros departamentui prie Socialinės apsaugos ir darbo ministerijos.</t>
  </si>
  <si>
    <t>Pasikeitus teisės aktams, daugiau šeimų įgijo teisę gauti paramą. Asmenims, laukiantiems socialinio būsto eilėje, žodžiu teikiama informacija apie galimybę gauti būsto nuomos mokesčio dalies kompensaciją.</t>
  </si>
  <si>
    <r>
      <rPr>
        <b/>
        <sz val="11"/>
        <rFont val="Times New Roman"/>
        <family val="1"/>
        <charset val="186"/>
      </rPr>
      <t>2025 m.</t>
    </r>
    <r>
      <rPr>
        <sz val="11"/>
        <rFont val="Times New Roman"/>
        <family val="1"/>
        <charset val="186"/>
      </rPr>
      <t xml:space="preserve"> planuota įvykdyti 35 priemones (kurioms skirti / panaudoti asignavimai): </t>
    </r>
    <r>
      <rPr>
        <b/>
        <sz val="11"/>
        <rFont val="Times New Roman"/>
        <family val="1"/>
        <charset val="186"/>
      </rPr>
      <t>39 400 645,56 / 37 713 331,41 Eur</t>
    </r>
    <r>
      <rPr>
        <sz val="11"/>
        <rFont val="Times New Roman"/>
        <family val="1"/>
        <charset val="186"/>
      </rPr>
      <t>.</t>
    </r>
  </si>
  <si>
    <t>Faktiškai įvykdyta</t>
  </si>
  <si>
    <t>Įvykdyta iš dalies</t>
  </si>
  <si>
    <t>Neįvykdyta</t>
  </si>
  <si>
    <t>4.287,00</t>
  </si>
  <si>
    <t>4.044,00</t>
  </si>
  <si>
    <t xml:space="preserve">Nukrypimų nuo plano priežastys, komentarai </t>
  </si>
  <si>
    <t>Programos, tikslo, uždavinio, priemonės pavadinimas, finansavimo šaltiniai</t>
  </si>
  <si>
    <t>Gamybos kaštai padengiami pagal faktą – maitinimą gavusių moksleivių skaičių. Mažėjant nemokamą maitinimą gavusių moksleivių skaičiui, liko nepanaudotų lėšų.</t>
  </si>
  <si>
    <t>Suteikta parama 1 gyventojo krosniai remontuoti. Daugiau prašymų negauta.</t>
  </si>
  <si>
    <t>Pagalbos pinigų gavėjų skaičius padidėjo, nes dalis vaikų, sulaukę pilnametystės, išvyko iš globėjų šeimų studijuoti, tačiau pagal teisės aktus jie vis tiek turi teisę gauti paramą iki  jiems sukaks 24 m.</t>
  </si>
  <si>
    <t>Planinis gavėjų skaičius pagal licenciją yra 8, pagal faktinį poreikį globoti buvo 5 vaikai.</t>
  </si>
  <si>
    <t>Telšių krizių centras dėl vykdomo patalpų remonto neteikė apgyvendinimo savarankiško gyvenimo namuose paslaugų.</t>
  </si>
  <si>
    <t>Kadangi didėjo asmenų pajamos, mažėjo paslaugos gavėjų, kurių vidutinės pajamos mažesnės už 2 VRP dydį, skaičius.</t>
  </si>
  <si>
    <t>Nukrypimą nuo plano lėmė padidėjęs faktiškai suteiktų valandų paslaugų gavėjams skaičius. Todėl užtikrinant paslaugų kokybę ir tenkinant individualius poreikius buvo galima aptarnauti mažiau klientų.</t>
  </si>
  <si>
    <t xml:space="preserve">Įvertintas poreikis teikti daugiau valandų paslaugų gavėjams, todėl gavėjams suteikta mažiau paslaugų, nei planuota. </t>
  </si>
  <si>
    <t>Aktyviau buvo teikiamos informavimo, konsultavimo paslaugos, nustatytas mažesnis paslaugos poreikis, mažėjo benamystės riziką patiriančių asmenų skaičius. Taikomos vidaus tvarkos taisyklės, bendro gyvenimo sąlygos bei privatumo stoka ne visiems asmenims yra priimtinos, todėl dalis jų renkasi alternatyvius sprendimus. Be to, išlieka socialinės stigmos aspektas, kuris gali mažinti asmenų motyvaciją kreiptis dėl šios paslaugos.</t>
  </si>
  <si>
    <t>Pagal pateiktus prašymus patenkintas didesnis paslaugų gavėjų poreikis.</t>
  </si>
  <si>
    <t>Daugiau unikalių  asmenų suteikta paslaugų dėl atsilaisvinusių vietų paslaugų gavėjams mirus.</t>
  </si>
  <si>
    <t>Panaudota mažiau išmokų vaikams dėl to, jog gimė mažiau, nei planuota, vaikų.</t>
  </si>
  <si>
    <t>Buvo planuotas galimas karo pabėgėlių daugėjimas, tačiau jų mažėjo. Daugėjo onkologinėmis ligomis sergančių asmenų.</t>
  </si>
  <si>
    <t>Senstant visuomenei, ilgėjant gyvenimo trukmei, daugėja neįgalių asmenų (2024 m. – 2518).</t>
  </si>
  <si>
    <t>Gimė mažiau vaikų, nei planuota. Mažiau išmokėta išmokų nėščioms moterims, išmokų besimokančio ar studijuojančio asmens vaiko priežiūrai, globos išmokų, globos tikslinių priedų.  Dėl to panaudota mažiau lėšų ir pasiektas mažesnis rodiklis.</t>
  </si>
  <si>
    <t>Padidėjo mirtingumas. Laidojimo pašalpų gavėjų planuota pagal praėjusių metų rodiklius (2024 m. laidojimo pašalpų išmokėta 575, 2023 m. – 628). Per metus gavus papildomų lėšų, dalis jų nebuvo panaudotos.</t>
  </si>
  <si>
    <t>Kreipėsi mažiau pareiškėjų, nei buvo planuota, dėl to panaudota mažiau lėšų ir pasiektas mažesnis rodiklis.</t>
  </si>
  <si>
    <t>Kreipėsi daugiau pareiškėjų, nei buvo planuota. Tačiau įvertinus pateiktus prašymus, lėšų poreikis sumažėjo dėl išmokų dydžio, priklaisančio nuo ligos stadijos.</t>
  </si>
  <si>
    <t>Sumažėjusi geriamojo vandens kaina buvo iki rugsėjo mėn.,  todėl mažiau gavėjų gavo kompensacijas už vandenį ir nebuvo kompensuojama pardavimo kaina (2024 m. – 192 gavėjai). Todėl panaudota mažiau lėšų ir pasiektas mažesnis rodiklis.</t>
  </si>
  <si>
    <t>Gimė mažiau vaikų, nei planuota (2024 m. – 356 gavėjai). Lėšos metų pabaigoje buvo sumažintos pagal poreikį.</t>
  </si>
  <si>
    <t>Paslaugų gavėjų skaičius buvo mažesnis, nei planuota, nes į globėjų šeimas nebuvo perduota naujų vaikų, o dalis globojamų vaikų sulaukė pilnametystės ir pradėjo savarankišką gyvenimą.</t>
  </si>
  <si>
    <t>Kitų šaltinių (1,2 proc. parama, labdara ir kt.) lėšos nebuvo naudojamos, todėl perkeltos į 2026 m. Negauta įstaigų pajamų iš apgyvendinimo savarankiškuose gyvenimo namuose, kaip planuota.</t>
  </si>
  <si>
    <t>Planuojant paslaugų gavėjų skaičių, nebuvo įvertintas realus paslaugų gavėjų skaičius, nes paslaugos pradėtos teikti naujai.</t>
  </si>
  <si>
    <t>Nuo 2026 m. kovo mėn. pradėtos teikti socialinių dirbtuvių paslaugos.</t>
  </si>
  <si>
    <t>Gautos pajamos už suteiktas paslaugas. Didėjo paslaugų gavėjų skaičius dėl demografinių rodilių – rajone didėja senyvo amžiaus asmenų skaičius.</t>
  </si>
  <si>
    <t>Nebuvo nustatytas didesnis šios paslaugos poreikis.</t>
  </si>
  <si>
    <t>Gavėjų skaičius buvo planuojamas pagal akredituotų vietų skaičių, tačiau faktinis gavėjų skaičius didesnis, nes gavėjams mirus, paslaugos paskirtos kitiems paslaugų gavėjams, kuriems įvertintas tų paslaugų poreikis.</t>
  </si>
  <si>
    <t>Rasti penkių asmenų artimieji, kurie palaidojo savo lėšomis.</t>
  </si>
  <si>
    <t>Perkamų laikino atokvėpio paslaugų gavėjų skaičius mažesnis negu planuota, kadangi laikino atokvėpio paslaugų poreikį užtikrino biudžetinės savivaldybės įstaigos: Telšių centras „Viltis“ ir Telšių rajono senelių globos namai.</t>
  </si>
  <si>
    <t>Nebuvo poreikio priemonių įgyvendinimui. Smurtą artimoje aplinkoje patyrusiems asmenims buvo teikiamos psichosocialinės ir intensyvios krizių įveikimo pagalbos paslaugos.</t>
  </si>
  <si>
    <t>Nenustatytas didesnis poreikis, nei planavo paslaugų teikėjai.</t>
  </si>
  <si>
    <t>Paslaugų gavėjų skaičius didėjo dėl didesnio, nei prognozuota, paslaugų poreikio riziką patiriantiems asmenims.</t>
  </si>
  <si>
    <t>Vienas vaikas, sulaukęs pilnametystės, išvyko gyventi savarankiškai.</t>
  </si>
  <si>
    <t>Gavėjų skaičius buvo planuotas pagal akredituotą vietų skaičių, tačiau unikalus gavėjų skaičius buvo mažesnis, nei planuotas.</t>
  </si>
  <si>
    <t>Gavėjų skaičius mažėjo, nes nuo 2025 m. pradėtas įgyvendinti palydėjimo paslaugų jaunuoliams projektas, pagal kurį jaunuoliams nemokamai buvo teikiamos palydėjimo paslaugos.</t>
  </si>
  <si>
    <t>Surinktos įstaigos pajamos (20 456,58 Eur) perkeltos į 2026 metų biudžetą kaip apyvartinės lėšos. Europos Sąjungos paramos lėšos (247 586,05 Eur) nepanaudotos dėl Viešųjų pirkimų tarnybos sustabdytų dviejų automobilių nuomos pirkimo procedūrų. Taip pat valstybės biudžeto lėšų skirta 54 287,61 Eur mažiau, nei planuota.</t>
  </si>
  <si>
    <t>Paslaugos poreikis buvo didesnis, nei planuotas.</t>
  </si>
  <si>
    <t xml:space="preserve">Sumažėjus dienos socialinės globos paslaugų gavėjų skaičiui, atitinkamai buvo suteikta ir mažiau paslaugų. </t>
  </si>
  <si>
    <t>69 globėjai, 17 norinčių tapti globėjais, 2 norintys tapti įtėviais. 2025 m. padaugėjo asmenų, norinčių tapti globėjais ir įtėviais. Suorganizuoti 3 mokymai, kai 2024 m. tik vieni.</t>
  </si>
  <si>
    <t>Senyvo amžiaus su negalia paslaugų gavėjų skaičius DC (dienos centre) sėkminingai užpildytas, trūksta norinčių naudotis DC teikiamomis paslaugomis suaugusiųjų asmenų, turinčių fizinę negalią.</t>
  </si>
  <si>
    <t>Įvertinus poreikį, suteikta daugiau paslaugų. Globėjai (rūpintojai) dažniau naudojosi atokvėpio paslauga.</t>
  </si>
  <si>
    <t>Lėšos buvo suplanuotos didesnės, nes nuo paramos gavėjų skaičiaus priklauso administravimui ir papildomoms priemonėms įgyvendinti skiriamų lėšų suma. Paramos gavėjų skaičius mažėjo, kadangi didėjo paramos gavėjų pajamos.</t>
  </si>
  <si>
    <t>Lėšos pagal planą nepanaudotos dėl įdarbinto bedarbio ligos. Įdarbinimo rodiklis viršytas, nes įdarbinta daugiau bedarbių: 16 bedarbių įdarbinta trumpalaikiams darbams, o 7 darbo rinkai besirengiantys asmenys (po motyvavimo ir gavę kompleksinies paslaugas) buvo orientuoti į darbinių įgūdžių ugdymą ir įtvirtinimą bei įdarbinti trumpalaikiams darbams seniūnijose.</t>
  </si>
  <si>
    <t>Gavėjų skaičius didėjo, nes kai kurie dirbo trumpesnę, nei numatyta, įdarbinimo trukmę (dėl sveikatos, motyvacijos, socialinių ir kt. problemų). Buvo galimybė įdarbinti daugiau.</t>
  </si>
  <si>
    <t>37 asmenims daugiau, nei planuota programoje, buvo suteiktos atvejo vadybos ir motyvavimo paslaugos. Dėl tikslinės grupės sudėtingumo ir problematiškumo apie 30 dalyvių, atsižvelgiant į jų sveikatos būklę, buvo orientuoti į negalios nustatymo proceso organizavimą. Taip pat dalis dalyvių ilgą laikotarpį buvo nedarbingi ir paslaugose dalyvauti negalėjo. Tai sudarė galimybę didinti programos dalyvių skaičių bei motyvavimo ir kompleksines paslaugas suteikti didesnei daliai asmenų.</t>
  </si>
  <si>
    <t>Lėšų panaudota mažiau dėl viešųjų pirkimų metu gautų mažesnės, nei buvo numatyta, kainos pasiūlymų.</t>
  </si>
  <si>
    <t>Dėl užsitęsusių viešųjų pirkimų dokumentų išankstinių patikrų ir viešųjų pirkimų procedūrų 2025 m. nepasirašytos rangos sutartys, todėl nebuvo gautos Europos Sąjungos paramos lėšos, o dalis Savivaldybės skolintų lėšų liko nepanaudotos. Nepatenkintas tik ilgalaikės globos institucijoje poreikis.</t>
  </si>
  <si>
    <t>Priemonė neįvykdyta. Gauti 2 savivaldybės būstų nuomininkų prašymai dėl būstų įsigijimo. Savivaldybės taryba nepritarė nė vieno būsto pardavimui, siekdama šiuos būstus išlaikyti socialinio būsto fonde.</t>
  </si>
  <si>
    <t>Įgyvendintų projektų skaičius mažėjo, kadangi vienas projektas apjungė du renginius. Dėl to sutaupytos lėšos.</t>
  </si>
  <si>
    <t>Priemonė įvykdyta iš dalies. Dėl sudėtingumo ir apimties dalis veiklų nebuvo įgyvendinta, dėl to nebuvo nupirktos planšetės, į darbo grupę neįtrauktas informatikas. Veiklos perkeltos į 2026 m.</t>
  </si>
  <si>
    <t>Priemonė įvykdyta iš dalies. Vadovaujantis CPVA patvirtintu projekto pirkimų planu, viena iš sąlygų buvo atlikti išankstinę rangos darbų viešojo pirkimo dokumentų patikrą.
Dėl užsitęsusios patikros ir viešųjų pirkimų procedūrų rangos darbų sutartis pasirašyta tik 2026 m. sausio mėn.
Kadangi rangos darbai neprasidėjo, kaip buvo planuota, 2025 m. pabaigoje, liko nepanaudotų rangos darbams suplanuotų lėšų.
Šios aplinkybės lėmė lėšų panaudojimo nuokrypį ir tai, kad rodiklis nepasiektas.</t>
  </si>
  <si>
    <t>Projekto finansavimo sutartis pasirašyta, techninis projektas parengtas ir perduotas ekspertizei atlikti. 2025 m. planuotas rodiklis pasiektas. Įsisavinta mažiau lėšų, nei planuota, nes techninio projekto rengėjams atsiskaityta tik už atliktus tarpinius darbus. Galutinis atsiskaitymas numatomas 2026 m., gavus techninio projekto ekspertizės išvadas.</t>
  </si>
  <si>
    <t>Įvykusi klaida, kai prie planuojamo gavėjų skaičaus įrašytas vienetas. Gavėjų skaičius sumažėjo pradėjus testuoti pareiškėjų turimą turtą.</t>
  </si>
  <si>
    <t>Dalis Neveiksnumo nustatymo komisijos posėdžių vyko dalyvaujant ne visiems komisijos nariams, todėl lėšos, numatytos už darbą komisijoje, liko nepanaudotos.
2025 m. gautos 155 asmenų būklės pokyčio išvados. Iš jų 140 asmenų, pripažintų neveiksniais tam tikroje srityje, būklė peržiūrėta Neveiksnių asmenų būklės peržiūrėjimo komisijoje. 9 asmenys mirė, 1 asmuo išvyko.</t>
  </si>
  <si>
    <t>Padidėjo paslaugų gavėjų vietų skaičius 101 vieta (4,5 proc.), tai yra pakankamai ženklus didėjimas, tačiau iškeltas lūkestis padidinti 10 proc. nebuvo pasiektas ir buvo pernelyg ambicingas. Pažymėtina ir tai, jog daugėjant atskirų paslaugų vietų skaičiui, tuo pačiu mažėjo kitų paslaugų vietų skaičius (pvz., neįgaliųjų socialinės reabilitacijos bendruomenėje paslaugų, psichosocialinės pagalbos ir intensyvios krizių įveikos Telšių krizių centre). Tačiau šių paslaugų poreikis buvo patenkintas.</t>
  </si>
  <si>
    <t>Vadovaujantis 2025 m. rugsėjo 25 d. sprendimu T1-329, Ukrainos Ivano Frankivsko tarybai buvo nupirkti ir perduoti daiktai, kurių vertė nesiekė 20 000,00 Eur. Tenkintas 1 prašymas. Dėl to panaudotos ne visos planuotos lėšos.</t>
  </si>
  <si>
    <t>iš dalies įvykdytos – 3 priemonės (pasiekta mažiau rodiklių reikšmių, nei planuota);</t>
  </si>
  <si>
    <t>neįvykdyta – 1 priemonė (nepasiekta nė viena planuota produkto rodiklio reikšmė).</t>
  </si>
  <si>
    <t>faktiškai įvykdyta – 31 priemonė (pasiektos visos rodiklių reikšmės);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</si>
</sst>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427]#,##0.00;\-#,##0.00;&quot;&quot;"/>
    <numFmt numFmtId="165" formatCode="0.00000"/>
  </numFmts>
  <fonts count="21" x14ac:knownFonts="1">
    <font>
      <sz val="11"/>
      <color rgb="FF000000"/>
      <name val="Calibri"/>
      <family val="2"/>
    </font>
    <font>
      <sz val="11"/>
      <color rgb="FF000000"/>
      <name val="Times New Roman"/>
      <family val="1"/>
      <charset val="186"/>
    </font>
    <font>
      <b/>
      <sz val="11"/>
      <color rgb="FF000000"/>
      <name val="Times New Roman"/>
      <family val="1"/>
      <charset val="186"/>
    </font>
    <font>
      <sz val="11"/>
      <name val="Times New Roman"/>
      <family val="1"/>
      <charset val="186"/>
    </font>
    <font>
      <b/>
      <sz val="11"/>
      <name val="Times New Roman"/>
      <family val="1"/>
      <charset val="186"/>
    </font>
    <font>
      <b/>
      <sz val="12"/>
      <color indexed="8"/>
      <name val="Times New Roman"/>
      <family val="1"/>
      <charset val="186"/>
    </font>
    <font>
      <sz val="11"/>
      <color indexed="8"/>
      <name val="Times New Roman"/>
      <family val="1"/>
      <charset val="186"/>
    </font>
    <font>
      <b/>
      <sz val="11"/>
      <color indexed="8"/>
      <name val="Times New Roman"/>
      <family val="1"/>
      <charset val="186"/>
    </font>
    <font>
      <u/>
      <sz val="11"/>
      <color indexed="8"/>
      <name val="Times New Roman"/>
      <family val="1"/>
      <charset val="186"/>
    </font>
    <font>
      <sz val="11"/>
      <color rgb="FFFF0000"/>
      <name val="Calibri"/>
      <family val="2"/>
    </font>
    <font>
      <sz val="11"/>
      <color rgb="FFED0000"/>
      <name val="Calibri"/>
      <family val="2"/>
    </font>
    <font>
      <sz val="12"/>
      <color rgb="FF000000"/>
      <name val="Times New Roman"/>
      <family val="1"/>
      <charset val="186"/>
    </font>
    <font>
      <sz val="11"/>
      <color rgb="FFFF0000"/>
      <name val="Times New Roman"/>
      <family val="1"/>
      <charset val="186"/>
    </font>
    <font>
      <sz val="11"/>
      <color rgb="FF000000"/>
      <name val="Calibri"/>
      <family val="2"/>
    </font>
    <font>
      <sz val="11"/>
      <color theme="1"/>
      <name val="Times New Roman"/>
      <family val="1"/>
      <charset val="186"/>
    </font>
    <font>
      <sz val="11"/>
      <name val="Calibri"/>
      <family val="2"/>
      <charset val="186"/>
    </font>
    <font>
      <sz val="11"/>
      <color rgb="FF000000"/>
      <name val="Calibri"/>
      <family val="2"/>
      <charset val="186"/>
    </font>
    <font>
      <sz val="11"/>
      <color rgb="FF0070C0"/>
      <name val="Times New Roman"/>
      <family val="1"/>
      <charset val="186"/>
    </font>
    <font>
      <sz val="11"/>
      <color rgb="FFED0000"/>
      <name val="Times New Roman"/>
      <family val="1"/>
      <charset val="186"/>
    </font>
    <font>
      <sz val="11"/>
      <color rgb="FF007BB8"/>
      <name val="Times New Roman"/>
      <family val="1"/>
      <charset val="186"/>
    </font>
    <font>
      <sz val="11"/>
      <color rgb="FF0070C0"/>
      <name val="Calibri"/>
      <family val="2"/>
    </font>
  </fonts>
  <fills count="13">
    <fill>
      <patternFill patternType="none"/>
    </fill>
    <fill>
      <patternFill patternType="gray125"/>
    </fill>
    <fill>
      <patternFill patternType="solid">
        <fgColor rgb="FFEBEBEB"/>
        <bgColor rgb="FFEBEBEB"/>
      </patternFill>
    </fill>
    <fill>
      <patternFill patternType="solid">
        <fgColor rgb="FF9CBDD6"/>
        <bgColor rgb="FF9CBDD6"/>
      </patternFill>
    </fill>
    <fill>
      <patternFill patternType="solid">
        <fgColor rgb="FFFCF79A"/>
        <bgColor rgb="FFFCF79A"/>
      </patternFill>
    </fill>
    <fill>
      <patternFill patternType="solid">
        <fgColor rgb="FFFFF200"/>
        <bgColor rgb="FFFFF200"/>
      </patternFill>
    </fill>
    <fill>
      <patternFill patternType="solid">
        <fgColor rgb="FF9CBDD6"/>
        <bgColor indexed="64"/>
      </patternFill>
    </fill>
    <fill>
      <patternFill patternType="solid">
        <fgColor rgb="FFFFFF00"/>
        <bgColor indexed="64"/>
      </patternFill>
    </fill>
    <fill>
      <patternFill patternType="solid">
        <fgColor rgb="FFE8E8E8"/>
        <bgColor indexed="64"/>
      </patternFill>
    </fill>
    <fill>
      <patternFill patternType="solid">
        <fgColor theme="0"/>
        <bgColor indexed="64"/>
      </patternFill>
    </fill>
    <fill>
      <patternFill patternType="solid">
        <fgColor rgb="FFFFFFFF"/>
        <bgColor indexed="64"/>
      </patternFill>
    </fill>
    <fill>
      <patternFill patternType="solid">
        <fgColor rgb="FFFF99CC"/>
        <bgColor indexed="64"/>
      </patternFill>
    </fill>
    <fill>
      <patternFill patternType="solid">
        <fgColor rgb="FF66FF99"/>
        <bgColor indexed="64"/>
      </patternFill>
    </fill>
  </fills>
  <borders count="36">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rgb="FF000000"/>
      </left>
      <right style="medium">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applyBorder="0"/>
    <xf numFmtId="0" fontId="13" fillId="0" borderId="0" applyBorder="0"/>
  </cellStyleXfs>
  <cellXfs count="317">
    <xf numFmtId="0" fontId="0" fillId="0" borderId="0" xfId="0"/>
    <xf numFmtId="0" fontId="1" fillId="0" borderId="0" xfId="0" applyFont="1" applyAlignment="1">
      <alignment wrapText="1"/>
    </xf>
    <xf numFmtId="0" fontId="1" fillId="0" borderId="1" xfId="0" applyFont="1" applyBorder="1" applyAlignment="1" applyProtection="1">
      <alignment vertical="top" wrapText="1" readingOrder="1"/>
      <protection locked="0"/>
    </xf>
    <xf numFmtId="164" fontId="1" fillId="0" borderId="1" xfId="0" applyNumberFormat="1" applyFont="1" applyBorder="1" applyAlignment="1" applyProtection="1">
      <alignment horizontal="right" vertical="top" wrapText="1" readingOrder="1"/>
      <protection locked="0"/>
    </xf>
    <xf numFmtId="164" fontId="1" fillId="0" borderId="1" xfId="0" applyNumberFormat="1" applyFont="1" applyBorder="1" applyAlignment="1">
      <alignment horizontal="right" vertical="top" wrapText="1" readingOrder="1"/>
    </xf>
    <xf numFmtId="0" fontId="2" fillId="2" borderId="3" xfId="0" applyFont="1" applyFill="1" applyBorder="1" applyAlignment="1" applyProtection="1">
      <alignment horizontal="right" vertical="top" wrapText="1" readingOrder="1"/>
      <protection locked="0"/>
    </xf>
    <xf numFmtId="164" fontId="2" fillId="2" borderId="3" xfId="0" applyNumberFormat="1" applyFont="1" applyFill="1" applyBorder="1" applyAlignment="1">
      <alignment horizontal="right" vertical="top" wrapText="1" readingOrder="1"/>
    </xf>
    <xf numFmtId="164" fontId="1" fillId="0" borderId="5" xfId="0" applyNumberFormat="1" applyFont="1" applyBorder="1" applyAlignment="1">
      <alignment horizontal="right" vertical="top" wrapText="1" readingOrder="1"/>
    </xf>
    <xf numFmtId="0" fontId="1" fillId="0" borderId="4" xfId="0" applyFont="1" applyBorder="1" applyAlignment="1">
      <alignment vertical="top" wrapText="1" readingOrder="1"/>
    </xf>
    <xf numFmtId="164" fontId="1" fillId="0" borderId="4" xfId="0" applyNumberFormat="1" applyFont="1" applyBorder="1" applyAlignment="1">
      <alignment horizontal="right" vertical="top" wrapText="1" readingOrder="1"/>
    </xf>
    <xf numFmtId="164" fontId="1" fillId="0" borderId="6" xfId="0" applyNumberFormat="1" applyFont="1" applyBorder="1" applyAlignment="1">
      <alignment horizontal="right" vertical="top" wrapText="1" readingOrder="1"/>
    </xf>
    <xf numFmtId="164" fontId="1" fillId="0" borderId="6" xfId="0" applyNumberFormat="1" applyFont="1" applyBorder="1" applyAlignment="1" applyProtection="1">
      <alignment horizontal="right" vertical="top" wrapText="1" readingOrder="1"/>
      <protection locked="0"/>
    </xf>
    <xf numFmtId="164" fontId="2" fillId="2" borderId="7" xfId="0" applyNumberFormat="1" applyFont="1" applyFill="1" applyBorder="1" applyAlignment="1">
      <alignment horizontal="right" vertical="top" wrapText="1" readingOrder="1"/>
    </xf>
    <xf numFmtId="164" fontId="1" fillId="0" borderId="8" xfId="0" applyNumberFormat="1" applyFont="1" applyBorder="1" applyAlignment="1">
      <alignment horizontal="right" vertical="top" wrapText="1" readingOrder="1"/>
    </xf>
    <xf numFmtId="0" fontId="3" fillId="0" borderId="0" xfId="0" applyFont="1" applyAlignment="1">
      <alignment wrapText="1"/>
    </xf>
    <xf numFmtId="0" fontId="1" fillId="3" borderId="2" xfId="0" applyFont="1" applyFill="1" applyBorder="1" applyAlignment="1" applyProtection="1">
      <alignment vertical="top" wrapText="1" readingOrder="1"/>
      <protection locked="0"/>
    </xf>
    <xf numFmtId="164" fontId="1" fillId="3" borderId="2" xfId="0" applyNumberFormat="1" applyFont="1" applyFill="1" applyBorder="1" applyAlignment="1">
      <alignment horizontal="right" vertical="top" wrapText="1" readingOrder="1"/>
    </xf>
    <xf numFmtId="2" fontId="1" fillId="3" borderId="2" xfId="0" applyNumberFormat="1" applyFont="1" applyFill="1" applyBorder="1" applyAlignment="1" applyProtection="1">
      <alignment horizontal="right" vertical="top" wrapText="1" readingOrder="1"/>
      <protection locked="0"/>
    </xf>
    <xf numFmtId="0" fontId="1" fillId="7" borderId="1" xfId="0" applyFont="1" applyFill="1" applyBorder="1" applyAlignment="1" applyProtection="1">
      <alignment vertical="top" wrapText="1" readingOrder="1"/>
      <protection locked="0"/>
    </xf>
    <xf numFmtId="164" fontId="1" fillId="7" borderId="1" xfId="0" applyNumberFormat="1" applyFont="1" applyFill="1" applyBorder="1" applyAlignment="1">
      <alignment horizontal="right" vertical="top" wrapText="1" readingOrder="1"/>
    </xf>
    <xf numFmtId="164" fontId="1" fillId="7" borderId="6" xfId="0" applyNumberFormat="1" applyFont="1" applyFill="1" applyBorder="1" applyAlignment="1">
      <alignment horizontal="right" vertical="top" wrapText="1" readingOrder="1"/>
    </xf>
    <xf numFmtId="0" fontId="0" fillId="0" borderId="0" xfId="0" applyAlignment="1">
      <alignment vertical="top" wrapText="1"/>
    </xf>
    <xf numFmtId="0" fontId="6" fillId="0" borderId="0" xfId="0" applyFont="1" applyAlignment="1">
      <alignment horizontal="left"/>
    </xf>
    <xf numFmtId="0" fontId="6" fillId="0" borderId="0" xfId="0" applyFont="1"/>
    <xf numFmtId="0" fontId="3" fillId="0" borderId="0" xfId="0" applyFont="1"/>
    <xf numFmtId="0" fontId="9" fillId="0" borderId="0" xfId="0" applyFont="1"/>
    <xf numFmtId="0" fontId="10" fillId="0" borderId="0" xfId="0" applyFont="1"/>
    <xf numFmtId="2" fontId="1" fillId="3" borderId="2" xfId="0" applyNumberFormat="1" applyFont="1" applyFill="1" applyBorder="1" applyAlignment="1">
      <alignment horizontal="right" vertical="top" wrapText="1" readingOrder="1"/>
    </xf>
    <xf numFmtId="2" fontId="1" fillId="0" borderId="2" xfId="0" applyNumberFormat="1" applyFont="1" applyBorder="1" applyAlignment="1" applyProtection="1">
      <alignment horizontal="right" vertical="top" wrapText="1" readingOrder="1"/>
      <protection locked="0"/>
    </xf>
    <xf numFmtId="2" fontId="1" fillId="0" borderId="4" xfId="0" applyNumberFormat="1" applyFont="1" applyBorder="1" applyAlignment="1" applyProtection="1">
      <alignment horizontal="right" vertical="top" wrapText="1" readingOrder="1"/>
      <protection locked="0"/>
    </xf>
    <xf numFmtId="0" fontId="1" fillId="0" borderId="0" xfId="0" applyFont="1" applyAlignment="1">
      <alignment horizontal="right" wrapText="1"/>
    </xf>
    <xf numFmtId="164" fontId="3" fillId="3" borderId="2" xfId="0" applyNumberFormat="1" applyFont="1" applyFill="1" applyBorder="1" applyAlignment="1">
      <alignment horizontal="right" vertical="top" wrapText="1" readingOrder="1"/>
    </xf>
    <xf numFmtId="2" fontId="3" fillId="3" borderId="2" xfId="0" applyNumberFormat="1" applyFont="1" applyFill="1" applyBorder="1" applyAlignment="1">
      <alignment horizontal="right" vertical="top" wrapText="1" readingOrder="1"/>
    </xf>
    <xf numFmtId="0" fontId="3" fillId="3" borderId="2" xfId="0" applyFont="1" applyFill="1" applyBorder="1" applyAlignment="1" applyProtection="1">
      <alignment horizontal="right" vertical="top" wrapText="1" readingOrder="1"/>
      <protection locked="0"/>
    </xf>
    <xf numFmtId="0" fontId="2" fillId="0" borderId="0" xfId="0" applyFont="1" applyAlignment="1">
      <alignment horizontal="center" wrapText="1"/>
    </xf>
    <xf numFmtId="164" fontId="1" fillId="0" borderId="0" xfId="1" applyNumberFormat="1" applyFont="1" applyBorder="1" applyAlignment="1" applyProtection="1">
      <alignment horizontal="right" vertical="top" wrapText="1"/>
      <protection locked="0"/>
    </xf>
    <xf numFmtId="2" fontId="1" fillId="0" borderId="0" xfId="0" applyNumberFormat="1" applyFont="1" applyBorder="1" applyAlignment="1" applyProtection="1">
      <alignment horizontal="right" vertical="top" wrapText="1" readingOrder="1"/>
      <protection locked="0"/>
    </xf>
    <xf numFmtId="0" fontId="1" fillId="3" borderId="2" xfId="0" applyFont="1" applyFill="1" applyBorder="1" applyAlignment="1" applyProtection="1">
      <alignment horizontal="left" vertical="top" wrapText="1" readingOrder="1"/>
      <protection locked="0"/>
    </xf>
    <xf numFmtId="0" fontId="1" fillId="0" borderId="0" xfId="0" applyFont="1" applyBorder="1" applyAlignment="1" applyProtection="1">
      <alignment horizontal="left" vertical="top" wrapText="1" readingOrder="1"/>
      <protection locked="0"/>
    </xf>
    <xf numFmtId="0" fontId="1" fillId="3" borderId="2" xfId="0" applyFont="1" applyFill="1" applyBorder="1" applyAlignment="1" applyProtection="1">
      <alignment horizontal="center" vertical="top" wrapText="1" readingOrder="1"/>
      <protection locked="0"/>
    </xf>
    <xf numFmtId="2" fontId="3" fillId="3" borderId="2" xfId="0" applyNumberFormat="1" applyFont="1" applyFill="1" applyBorder="1" applyAlignment="1" applyProtection="1">
      <alignment horizontal="right" vertical="top" wrapText="1" readingOrder="1"/>
      <protection locked="0"/>
    </xf>
    <xf numFmtId="2" fontId="2" fillId="0" borderId="0" xfId="0" applyNumberFormat="1" applyFont="1" applyBorder="1" applyAlignment="1" applyProtection="1">
      <alignment horizontal="right" vertical="top" wrapText="1" readingOrder="1"/>
      <protection locked="0"/>
    </xf>
    <xf numFmtId="0" fontId="1" fillId="0" borderId="0" xfId="0" applyFont="1" applyBorder="1" applyAlignment="1" applyProtection="1">
      <alignment horizontal="center" vertical="top" wrapText="1" readingOrder="1"/>
      <protection locked="0"/>
    </xf>
    <xf numFmtId="0" fontId="1" fillId="0" borderId="0" xfId="0" applyFont="1" applyBorder="1" applyAlignment="1" applyProtection="1">
      <alignment horizontal="right" vertical="top" wrapText="1" readingOrder="1"/>
      <protection locked="0"/>
    </xf>
    <xf numFmtId="0" fontId="1" fillId="0" borderId="2" xfId="0" applyFont="1" applyBorder="1" applyAlignment="1" applyProtection="1">
      <alignment vertical="top" wrapText="1" readingOrder="1"/>
      <protection locked="0"/>
    </xf>
    <xf numFmtId="164" fontId="1" fillId="0" borderId="2" xfId="0" applyNumberFormat="1" applyFont="1" applyBorder="1" applyAlignment="1" applyProtection="1">
      <alignment horizontal="right" vertical="top" wrapText="1" readingOrder="1"/>
      <protection locked="0"/>
    </xf>
    <xf numFmtId="0" fontId="1" fillId="0" borderId="2" xfId="0" applyFont="1" applyBorder="1" applyAlignment="1" applyProtection="1">
      <alignment horizontal="left" vertical="top" wrapText="1" readingOrder="1"/>
      <protection locked="0"/>
    </xf>
    <xf numFmtId="0" fontId="1" fillId="0" borderId="2" xfId="0" applyFont="1" applyBorder="1" applyAlignment="1" applyProtection="1">
      <alignment horizontal="center" vertical="top" wrapText="1" readingOrder="1"/>
      <protection locked="0"/>
    </xf>
    <xf numFmtId="0" fontId="1" fillId="0" borderId="2" xfId="0" applyFont="1" applyBorder="1" applyAlignment="1" applyProtection="1">
      <alignment horizontal="right" vertical="top" wrapText="1" readingOrder="1"/>
      <protection locked="0"/>
    </xf>
    <xf numFmtId="2" fontId="3" fillId="0" borderId="2" xfId="0" applyNumberFormat="1" applyFont="1" applyBorder="1" applyAlignment="1" applyProtection="1">
      <alignment horizontal="right" vertical="top" wrapText="1" readingOrder="1"/>
      <protection locked="0"/>
    </xf>
    <xf numFmtId="0" fontId="3" fillId="3" borderId="2" xfId="0" applyFont="1" applyFill="1" applyBorder="1" applyAlignment="1" applyProtection="1">
      <alignment horizontal="left" vertical="top" wrapText="1" readingOrder="1"/>
      <protection locked="0"/>
    </xf>
    <xf numFmtId="2" fontId="1" fillId="9" borderId="2" xfId="0" applyNumberFormat="1" applyFont="1" applyFill="1" applyBorder="1" applyAlignment="1" applyProtection="1">
      <alignment horizontal="right" vertical="top" wrapText="1" readingOrder="1"/>
      <protection locked="0"/>
    </xf>
    <xf numFmtId="0" fontId="1" fillId="9" borderId="2" xfId="0" applyFont="1" applyFill="1" applyBorder="1" applyAlignment="1" applyProtection="1">
      <alignment horizontal="left" vertical="top" wrapText="1" readingOrder="1"/>
      <protection locked="0"/>
    </xf>
    <xf numFmtId="0" fontId="1" fillId="9" borderId="2" xfId="0" applyFont="1" applyFill="1" applyBorder="1" applyAlignment="1" applyProtection="1">
      <alignment vertical="top" wrapText="1" readingOrder="1"/>
      <protection locked="0"/>
    </xf>
    <xf numFmtId="0" fontId="1" fillId="9" borderId="2" xfId="0" applyFont="1" applyFill="1" applyBorder="1" applyAlignment="1" applyProtection="1">
      <alignment horizontal="center" vertical="top" wrapText="1" readingOrder="1"/>
      <protection locked="0"/>
    </xf>
    <xf numFmtId="0" fontId="1" fillId="9" borderId="2" xfId="0" applyFont="1" applyFill="1" applyBorder="1" applyAlignment="1" applyProtection="1">
      <alignment horizontal="right" vertical="top" wrapText="1" readingOrder="1"/>
      <protection locked="0"/>
    </xf>
    <xf numFmtId="164" fontId="1" fillId="9" borderId="2" xfId="0" applyNumberFormat="1" applyFont="1" applyFill="1" applyBorder="1" applyAlignment="1" applyProtection="1">
      <alignment horizontal="right" vertical="top" wrapText="1"/>
      <protection locked="0"/>
    </xf>
    <xf numFmtId="0" fontId="3" fillId="3" borderId="2" xfId="0" applyFont="1" applyFill="1" applyBorder="1" applyAlignment="1" applyProtection="1">
      <alignment vertical="top" wrapText="1" readingOrder="1"/>
      <protection locked="0"/>
    </xf>
    <xf numFmtId="0" fontId="3" fillId="3" borderId="2" xfId="0" applyFont="1" applyFill="1" applyBorder="1" applyAlignment="1" applyProtection="1">
      <alignment horizontal="center" vertical="top" wrapText="1" readingOrder="1"/>
      <protection locked="0"/>
    </xf>
    <xf numFmtId="0" fontId="14" fillId="0" borderId="2" xfId="0" applyFont="1" applyBorder="1" applyAlignment="1" applyProtection="1">
      <alignment horizontal="left" vertical="top" wrapText="1" readingOrder="1"/>
      <protection locked="0"/>
    </xf>
    <xf numFmtId="0" fontId="14" fillId="0" borderId="2" xfId="0" applyFont="1" applyBorder="1" applyAlignment="1" applyProtection="1">
      <alignment horizontal="center" vertical="top" wrapText="1" readingOrder="1"/>
      <protection locked="0"/>
    </xf>
    <xf numFmtId="0" fontId="14" fillId="0" borderId="2" xfId="0" applyFont="1" applyBorder="1" applyAlignment="1" applyProtection="1">
      <alignment horizontal="right" vertical="top" wrapText="1" readingOrder="1"/>
      <protection locked="0"/>
    </xf>
    <xf numFmtId="2" fontId="14" fillId="0" borderId="2" xfId="0" applyNumberFormat="1" applyFont="1" applyBorder="1" applyAlignment="1" applyProtection="1">
      <alignment horizontal="right" vertical="top" wrapText="1" readingOrder="1"/>
      <protection locked="0"/>
    </xf>
    <xf numFmtId="2" fontId="14" fillId="3" borderId="2" xfId="0" applyNumberFormat="1" applyFont="1" applyFill="1" applyBorder="1" applyAlignment="1" applyProtection="1">
      <alignment horizontal="right" vertical="top" wrapText="1" readingOrder="1"/>
      <protection locked="0"/>
    </xf>
    <xf numFmtId="0" fontId="15" fillId="0" borderId="0" xfId="0" applyFont="1"/>
    <xf numFmtId="0" fontId="16" fillId="0" borderId="0" xfId="0" applyFont="1" applyAlignment="1">
      <alignment horizontal="left" wrapText="1"/>
    </xf>
    <xf numFmtId="0" fontId="15" fillId="0" borderId="0" xfId="0" applyFont="1" applyAlignment="1">
      <alignment horizontal="left"/>
    </xf>
    <xf numFmtId="0" fontId="2" fillId="0" borderId="15" xfId="0" applyFont="1" applyBorder="1" applyAlignment="1">
      <alignment horizontal="center" wrapText="1" readingOrder="1"/>
    </xf>
    <xf numFmtId="0" fontId="1" fillId="5" borderId="17" xfId="0" applyFont="1" applyFill="1" applyBorder="1" applyAlignment="1" applyProtection="1">
      <alignment vertical="top" wrapText="1" readingOrder="1"/>
      <protection locked="0"/>
    </xf>
    <xf numFmtId="164" fontId="1" fillId="5" borderId="17" xfId="0" applyNumberFormat="1" applyFont="1" applyFill="1" applyBorder="1" applyAlignment="1">
      <alignment horizontal="right" vertical="top" wrapText="1" readingOrder="1"/>
    </xf>
    <xf numFmtId="2" fontId="1" fillId="5" borderId="17" xfId="0" applyNumberFormat="1" applyFont="1" applyFill="1" applyBorder="1" applyAlignment="1" applyProtection="1">
      <alignment horizontal="right" vertical="top" wrapText="1" readingOrder="1"/>
      <protection locked="0"/>
    </xf>
    <xf numFmtId="0" fontId="1" fillId="5" borderId="17" xfId="0" applyFont="1" applyFill="1" applyBorder="1" applyAlignment="1" applyProtection="1">
      <alignment horizontal="left" vertical="top" wrapText="1" readingOrder="1"/>
      <protection locked="0"/>
    </xf>
    <xf numFmtId="0" fontId="1" fillId="5" borderId="17" xfId="0" applyFont="1" applyFill="1" applyBorder="1" applyAlignment="1" applyProtection="1">
      <alignment horizontal="center" vertical="top" wrapText="1" readingOrder="1"/>
      <protection locked="0"/>
    </xf>
    <xf numFmtId="0" fontId="1" fillId="5" borderId="17" xfId="0" applyFont="1" applyFill="1" applyBorder="1" applyAlignment="1" applyProtection="1">
      <alignment horizontal="right" vertical="top" wrapText="1" readingOrder="1"/>
      <protection locked="0"/>
    </xf>
    <xf numFmtId="0" fontId="1" fillId="3" borderId="5" xfId="0" applyFont="1" applyFill="1" applyBorder="1" applyAlignment="1" applyProtection="1">
      <alignment vertical="top" wrapText="1" readingOrder="1"/>
      <protection locked="0"/>
    </xf>
    <xf numFmtId="164" fontId="1" fillId="3" borderId="5" xfId="0" applyNumberFormat="1" applyFont="1" applyFill="1" applyBorder="1" applyAlignment="1">
      <alignment horizontal="right" vertical="top" wrapText="1" readingOrder="1"/>
    </xf>
    <xf numFmtId="2" fontId="1" fillId="3" borderId="5" xfId="0" applyNumberFormat="1" applyFont="1" applyFill="1" applyBorder="1" applyAlignment="1" applyProtection="1">
      <alignment horizontal="right" vertical="top" wrapText="1" readingOrder="1"/>
      <protection locked="0"/>
    </xf>
    <xf numFmtId="0" fontId="1" fillId="3" borderId="5" xfId="0" applyFont="1" applyFill="1" applyBorder="1" applyAlignment="1" applyProtection="1">
      <alignment horizontal="left" vertical="top" wrapText="1" readingOrder="1"/>
      <protection locked="0"/>
    </xf>
    <xf numFmtId="0" fontId="1" fillId="3" borderId="5" xfId="0" applyFont="1" applyFill="1" applyBorder="1" applyAlignment="1" applyProtection="1">
      <alignment horizontal="center" vertical="top" wrapText="1" readingOrder="1"/>
      <protection locked="0"/>
    </xf>
    <xf numFmtId="0" fontId="1" fillId="4" borderId="18" xfId="0" applyFont="1" applyFill="1" applyBorder="1" applyAlignment="1" applyProtection="1">
      <alignment vertical="top" wrapText="1" readingOrder="1"/>
      <protection locked="0"/>
    </xf>
    <xf numFmtId="0" fontId="1" fillId="4" borderId="19" xfId="0" applyFont="1" applyFill="1" applyBorder="1" applyAlignment="1" applyProtection="1">
      <alignment vertical="top" wrapText="1" readingOrder="1"/>
      <protection locked="0"/>
    </xf>
    <xf numFmtId="164" fontId="1" fillId="4" borderId="19" xfId="0" applyNumberFormat="1" applyFont="1" applyFill="1" applyBorder="1" applyAlignment="1">
      <alignment horizontal="right" vertical="top" wrapText="1" readingOrder="1"/>
    </xf>
    <xf numFmtId="2" fontId="1" fillId="4" borderId="19" xfId="0" applyNumberFormat="1" applyFont="1" applyFill="1" applyBorder="1" applyAlignment="1" applyProtection="1">
      <alignment horizontal="right" vertical="top" wrapText="1" readingOrder="1"/>
      <protection locked="0"/>
    </xf>
    <xf numFmtId="0" fontId="1" fillId="4" borderId="19" xfId="0" applyFont="1" applyFill="1" applyBorder="1" applyAlignment="1" applyProtection="1">
      <alignment horizontal="left" vertical="top" wrapText="1" readingOrder="1"/>
      <protection locked="0"/>
    </xf>
    <xf numFmtId="0" fontId="1" fillId="4" borderId="19" xfId="0" applyFont="1" applyFill="1" applyBorder="1" applyAlignment="1" applyProtection="1">
      <alignment horizontal="center" vertical="top" wrapText="1" readingOrder="1"/>
      <protection locked="0"/>
    </xf>
    <xf numFmtId="0" fontId="1" fillId="4" borderId="19" xfId="0" applyFont="1" applyFill="1" applyBorder="1" applyAlignment="1" applyProtection="1">
      <alignment horizontal="right" vertical="top" wrapText="1" readingOrder="1"/>
      <protection locked="0"/>
    </xf>
    <xf numFmtId="0" fontId="1" fillId="4" borderId="20" xfId="0" applyFont="1" applyFill="1" applyBorder="1" applyAlignment="1" applyProtection="1">
      <alignment horizontal="right" vertical="top" wrapText="1" readingOrder="1"/>
      <protection locked="0"/>
    </xf>
    <xf numFmtId="0" fontId="1" fillId="0" borderId="5" xfId="0" applyFont="1" applyBorder="1" applyAlignment="1" applyProtection="1">
      <alignment vertical="top" wrapText="1" readingOrder="1"/>
      <protection locked="0"/>
    </xf>
    <xf numFmtId="2" fontId="1" fillId="0" borderId="5" xfId="0" applyNumberFormat="1" applyFont="1" applyBorder="1" applyAlignment="1" applyProtection="1">
      <alignment horizontal="right" vertical="top" wrapText="1" readingOrder="1"/>
      <protection locked="0"/>
    </xf>
    <xf numFmtId="0" fontId="1" fillId="0" borderId="5" xfId="0" applyFont="1" applyBorder="1" applyAlignment="1" applyProtection="1">
      <alignment horizontal="left" vertical="top" wrapText="1" readingOrder="1"/>
      <protection locked="0"/>
    </xf>
    <xf numFmtId="0" fontId="1" fillId="0" borderId="5" xfId="0" applyFont="1" applyBorder="1" applyAlignment="1" applyProtection="1">
      <alignment horizontal="center" vertical="top" wrapText="1" readingOrder="1"/>
      <protection locked="0"/>
    </xf>
    <xf numFmtId="0" fontId="1" fillId="0" borderId="5" xfId="0" applyFont="1" applyBorder="1" applyAlignment="1" applyProtection="1">
      <alignment horizontal="right" vertical="top" wrapText="1" readingOrder="1"/>
      <protection locked="0"/>
    </xf>
    <xf numFmtId="0" fontId="1" fillId="3" borderId="9" xfId="0" applyFont="1" applyFill="1" applyBorder="1" applyAlignment="1" applyProtection="1">
      <alignment vertical="top" wrapText="1" readingOrder="1"/>
      <protection locked="0"/>
    </xf>
    <xf numFmtId="0" fontId="1" fillId="3" borderId="10" xfId="0" applyFont="1" applyFill="1" applyBorder="1" applyAlignment="1" applyProtection="1">
      <alignment vertical="top" wrapText="1" readingOrder="1"/>
      <protection locked="0"/>
    </xf>
    <xf numFmtId="164" fontId="1" fillId="3" borderId="10" xfId="0" applyNumberFormat="1" applyFont="1" applyFill="1" applyBorder="1" applyAlignment="1">
      <alignment horizontal="right" vertical="top" wrapText="1" readingOrder="1"/>
    </xf>
    <xf numFmtId="2" fontId="1" fillId="3" borderId="10" xfId="0" applyNumberFormat="1" applyFont="1" applyFill="1" applyBorder="1" applyAlignment="1" applyProtection="1">
      <alignment horizontal="right" vertical="top" wrapText="1" readingOrder="1"/>
      <protection locked="0"/>
    </xf>
    <xf numFmtId="0" fontId="1" fillId="3" borderId="10" xfId="0" applyFont="1" applyFill="1" applyBorder="1" applyAlignment="1" applyProtection="1">
      <alignment horizontal="left" vertical="top" wrapText="1" readingOrder="1"/>
      <protection locked="0"/>
    </xf>
    <xf numFmtId="0" fontId="1" fillId="3" borderId="10" xfId="0" applyFont="1" applyFill="1" applyBorder="1" applyAlignment="1" applyProtection="1">
      <alignment horizontal="center" vertical="top" wrapText="1" readingOrder="1"/>
      <protection locked="0"/>
    </xf>
    <xf numFmtId="0" fontId="1" fillId="3" borderId="10" xfId="0" applyFont="1" applyFill="1" applyBorder="1" applyAlignment="1" applyProtection="1">
      <alignment horizontal="right" vertical="top" wrapText="1" readingOrder="1"/>
      <protection locked="0"/>
    </xf>
    <xf numFmtId="0" fontId="1" fillId="3" borderId="11" xfId="0" applyFont="1" applyFill="1" applyBorder="1" applyAlignment="1" applyProtection="1">
      <alignment horizontal="left" vertical="top" wrapText="1" readingOrder="1"/>
      <protection locked="0"/>
    </xf>
    <xf numFmtId="0" fontId="1" fillId="3" borderId="12" xfId="0" applyFont="1" applyFill="1" applyBorder="1" applyAlignment="1" applyProtection="1">
      <alignment vertical="top" wrapText="1" readingOrder="1"/>
      <protection locked="0"/>
    </xf>
    <xf numFmtId="0" fontId="3" fillId="3" borderId="13" xfId="0" applyFont="1" applyFill="1" applyBorder="1" applyAlignment="1" applyProtection="1">
      <alignment horizontal="left" vertical="top" wrapText="1" readingOrder="1"/>
      <protection locked="0"/>
    </xf>
    <xf numFmtId="0" fontId="1" fillId="3" borderId="14" xfId="0" applyFont="1" applyFill="1" applyBorder="1" applyAlignment="1" applyProtection="1">
      <alignment vertical="top" wrapText="1" readingOrder="1"/>
      <protection locked="0"/>
    </xf>
    <xf numFmtId="0" fontId="1" fillId="3" borderId="15" xfId="0" applyFont="1" applyFill="1" applyBorder="1" applyAlignment="1" applyProtection="1">
      <alignment vertical="top" wrapText="1" readingOrder="1"/>
      <protection locked="0"/>
    </xf>
    <xf numFmtId="164" fontId="1" fillId="3" borderId="15" xfId="0" applyNumberFormat="1" applyFont="1" applyFill="1" applyBorder="1" applyAlignment="1">
      <alignment horizontal="right" vertical="top" wrapText="1" readingOrder="1"/>
    </xf>
    <xf numFmtId="2" fontId="1" fillId="3" borderId="15" xfId="0" applyNumberFormat="1" applyFont="1" applyFill="1" applyBorder="1" applyAlignment="1">
      <alignment horizontal="right" vertical="top" wrapText="1" readingOrder="1"/>
    </xf>
    <xf numFmtId="0" fontId="1" fillId="3" borderId="15" xfId="0" applyFont="1" applyFill="1" applyBorder="1" applyAlignment="1" applyProtection="1">
      <alignment horizontal="left" vertical="top" wrapText="1" readingOrder="1"/>
      <protection locked="0"/>
    </xf>
    <xf numFmtId="0" fontId="1" fillId="3" borderId="15" xfId="0" applyFont="1" applyFill="1" applyBorder="1" applyAlignment="1" applyProtection="1">
      <alignment horizontal="center" vertical="top" wrapText="1" readingOrder="1"/>
      <protection locked="0"/>
    </xf>
    <xf numFmtId="2" fontId="1" fillId="3" borderId="15" xfId="0" applyNumberFormat="1" applyFont="1" applyFill="1" applyBorder="1" applyAlignment="1" applyProtection="1">
      <alignment horizontal="right" vertical="top" wrapText="1" readingOrder="1"/>
      <protection locked="0"/>
    </xf>
    <xf numFmtId="0" fontId="3" fillId="3" borderId="16" xfId="0" applyFont="1" applyFill="1" applyBorder="1" applyAlignment="1" applyProtection="1">
      <alignment horizontal="left" vertical="top" wrapText="1" readingOrder="1"/>
      <protection locked="0"/>
    </xf>
    <xf numFmtId="0" fontId="1" fillId="0" borderId="17" xfId="0" applyFont="1" applyBorder="1" applyAlignment="1" applyProtection="1">
      <alignment vertical="top" wrapText="1" readingOrder="1"/>
      <protection locked="0"/>
    </xf>
    <xf numFmtId="164" fontId="1" fillId="0" borderId="17" xfId="0" applyNumberFormat="1" applyFont="1" applyBorder="1" applyAlignment="1" applyProtection="1">
      <alignment horizontal="right" vertical="top" wrapText="1" readingOrder="1"/>
      <protection locked="0"/>
    </xf>
    <xf numFmtId="2" fontId="1" fillId="0" borderId="17" xfId="0" applyNumberFormat="1" applyFont="1" applyBorder="1" applyAlignment="1" applyProtection="1">
      <alignment horizontal="right" vertical="top" wrapText="1" readingOrder="1"/>
      <protection locked="0"/>
    </xf>
    <xf numFmtId="0" fontId="1" fillId="0" borderId="17" xfId="0" applyFont="1" applyBorder="1" applyAlignment="1" applyProtection="1">
      <alignment horizontal="left" vertical="top" wrapText="1" readingOrder="1"/>
      <protection locked="0"/>
    </xf>
    <xf numFmtId="0" fontId="1" fillId="0" borderId="17" xfId="0" applyFont="1" applyBorder="1" applyAlignment="1" applyProtection="1">
      <alignment horizontal="center" vertical="top" wrapText="1" readingOrder="1"/>
      <protection locked="0"/>
    </xf>
    <xf numFmtId="0" fontId="1" fillId="0" borderId="17" xfId="0" applyFont="1" applyBorder="1" applyAlignment="1" applyProtection="1">
      <alignment horizontal="right" vertical="top" wrapText="1" readingOrder="1"/>
      <protection locked="0"/>
    </xf>
    <xf numFmtId="0" fontId="1" fillId="0" borderId="18" xfId="0" applyFont="1" applyBorder="1" applyAlignment="1" applyProtection="1">
      <alignment vertical="top" wrapText="1" readingOrder="1"/>
      <protection locked="0"/>
    </xf>
    <xf numFmtId="0" fontId="1" fillId="0" borderId="19" xfId="0" applyFont="1" applyBorder="1" applyAlignment="1" applyProtection="1">
      <alignment vertical="top" wrapText="1" readingOrder="1"/>
      <protection locked="0"/>
    </xf>
    <xf numFmtId="164" fontId="1" fillId="0" borderId="19" xfId="0" applyNumberFormat="1" applyFont="1" applyBorder="1" applyAlignment="1" applyProtection="1">
      <alignment horizontal="right" vertical="top" wrapText="1" readingOrder="1"/>
      <protection locked="0"/>
    </xf>
    <xf numFmtId="2" fontId="1" fillId="0" borderId="19" xfId="0" applyNumberFormat="1" applyFont="1" applyBorder="1" applyAlignment="1" applyProtection="1">
      <alignment horizontal="right" vertical="top" wrapText="1" readingOrder="1"/>
      <protection locked="0"/>
    </xf>
    <xf numFmtId="0" fontId="1" fillId="0" borderId="19" xfId="0" applyFont="1" applyBorder="1" applyAlignment="1" applyProtection="1">
      <alignment horizontal="left" vertical="top" wrapText="1" readingOrder="1"/>
      <protection locked="0"/>
    </xf>
    <xf numFmtId="0" fontId="1" fillId="0" borderId="19" xfId="0" applyFont="1" applyBorder="1" applyAlignment="1" applyProtection="1">
      <alignment horizontal="center" vertical="top" wrapText="1" readingOrder="1"/>
      <protection locked="0"/>
    </xf>
    <xf numFmtId="0" fontId="1" fillId="0" borderId="19" xfId="0" applyFont="1" applyBorder="1" applyAlignment="1" applyProtection="1">
      <alignment horizontal="right" vertical="top" wrapText="1" readingOrder="1"/>
      <protection locked="0"/>
    </xf>
    <xf numFmtId="0" fontId="3" fillId="0" borderId="20" xfId="0" applyFont="1" applyBorder="1" applyAlignment="1">
      <alignment vertical="top" wrapText="1"/>
    </xf>
    <xf numFmtId="0" fontId="3" fillId="0" borderId="20" xfId="0" applyFont="1" applyBorder="1" applyAlignment="1" applyProtection="1">
      <alignment horizontal="left" vertical="top" wrapText="1" readingOrder="1"/>
      <protection locked="0"/>
    </xf>
    <xf numFmtId="0" fontId="1" fillId="0" borderId="9" xfId="0" applyFont="1" applyBorder="1" applyAlignment="1" applyProtection="1">
      <alignment vertical="top" wrapText="1" readingOrder="1"/>
      <protection locked="0"/>
    </xf>
    <xf numFmtId="0" fontId="1" fillId="0" borderId="10" xfId="0" applyFont="1" applyBorder="1" applyAlignment="1" applyProtection="1">
      <alignment vertical="top" wrapText="1" readingOrder="1"/>
      <protection locked="0"/>
    </xf>
    <xf numFmtId="164" fontId="1" fillId="0" borderId="10" xfId="0" applyNumberFormat="1" applyFont="1" applyBorder="1" applyAlignment="1">
      <alignment horizontal="right" vertical="top" wrapText="1" readingOrder="1"/>
    </xf>
    <xf numFmtId="2" fontId="1" fillId="0" borderId="10" xfId="0" applyNumberFormat="1" applyFont="1" applyBorder="1" applyAlignment="1" applyProtection="1">
      <alignment horizontal="right" vertical="top" wrapText="1" readingOrder="1"/>
      <protection locked="0"/>
    </xf>
    <xf numFmtId="0" fontId="1" fillId="0" borderId="10" xfId="0" applyFont="1" applyBorder="1" applyAlignment="1" applyProtection="1">
      <alignment horizontal="left" vertical="top" wrapText="1" readingOrder="1"/>
      <protection locked="0"/>
    </xf>
    <xf numFmtId="0" fontId="1" fillId="0" borderId="10" xfId="0" applyFont="1" applyBorder="1" applyAlignment="1" applyProtection="1">
      <alignment horizontal="center" vertical="top" wrapText="1" readingOrder="1"/>
      <protection locked="0"/>
    </xf>
    <xf numFmtId="0" fontId="1" fillId="0" borderId="10" xfId="0" applyFont="1" applyBorder="1" applyAlignment="1" applyProtection="1">
      <alignment horizontal="right" vertical="top" wrapText="1" readingOrder="1"/>
      <protection locked="0"/>
    </xf>
    <xf numFmtId="0" fontId="14" fillId="0" borderId="11" xfId="0" applyFont="1" applyBorder="1" applyAlignment="1" applyProtection="1">
      <alignment horizontal="left" vertical="top" wrapText="1" readingOrder="1"/>
      <protection locked="0"/>
    </xf>
    <xf numFmtId="0" fontId="1" fillId="0" borderId="12" xfId="0" applyFont="1" applyBorder="1" applyAlignment="1" applyProtection="1">
      <alignment vertical="top" wrapText="1" readingOrder="1"/>
      <protection locked="0"/>
    </xf>
    <xf numFmtId="0" fontId="3" fillId="0" borderId="13" xfId="0" applyFont="1" applyBorder="1" applyAlignment="1" applyProtection="1">
      <alignment horizontal="left" vertical="top" wrapText="1" readingOrder="1"/>
      <protection locked="0"/>
    </xf>
    <xf numFmtId="0" fontId="1" fillId="0" borderId="13" xfId="0" applyFont="1" applyBorder="1" applyAlignment="1" applyProtection="1">
      <alignment horizontal="left" vertical="top" wrapText="1" readingOrder="1"/>
      <protection locked="0"/>
    </xf>
    <xf numFmtId="0" fontId="1" fillId="0" borderId="14" xfId="0" applyFont="1" applyBorder="1" applyAlignment="1" applyProtection="1">
      <alignment vertical="top" wrapText="1" readingOrder="1"/>
      <protection locked="0"/>
    </xf>
    <xf numFmtId="0" fontId="1" fillId="0" borderId="15" xfId="0" applyFont="1" applyBorder="1" applyAlignment="1" applyProtection="1">
      <alignment vertical="top" wrapText="1" readingOrder="1"/>
      <protection locked="0"/>
    </xf>
    <xf numFmtId="164" fontId="1" fillId="0" borderId="15" xfId="0" applyNumberFormat="1" applyFont="1" applyBorder="1" applyAlignment="1" applyProtection="1">
      <alignment horizontal="right" vertical="top" wrapText="1" readingOrder="1"/>
      <protection locked="0"/>
    </xf>
    <xf numFmtId="2" fontId="1" fillId="0" borderId="15" xfId="0" applyNumberFormat="1" applyFont="1" applyBorder="1" applyAlignment="1" applyProtection="1">
      <alignment horizontal="right" vertical="top" wrapText="1" readingOrder="1"/>
      <protection locked="0"/>
    </xf>
    <xf numFmtId="0" fontId="1" fillId="0" borderId="15" xfId="0" applyFont="1" applyBorder="1" applyAlignment="1" applyProtection="1">
      <alignment horizontal="left" vertical="top" wrapText="1" readingOrder="1"/>
      <protection locked="0"/>
    </xf>
    <xf numFmtId="0" fontId="1" fillId="0" borderId="15" xfId="0" applyFont="1" applyBorder="1" applyAlignment="1" applyProtection="1">
      <alignment horizontal="center" vertical="top" wrapText="1" readingOrder="1"/>
      <protection locked="0"/>
    </xf>
    <xf numFmtId="0" fontId="1" fillId="0" borderId="15" xfId="0" applyFont="1" applyBorder="1" applyAlignment="1" applyProtection="1">
      <alignment horizontal="right" vertical="top" wrapText="1" readingOrder="1"/>
      <protection locked="0"/>
    </xf>
    <xf numFmtId="2" fontId="3" fillId="0" borderId="15" xfId="0" applyNumberFormat="1" applyFont="1" applyBorder="1" applyAlignment="1" applyProtection="1">
      <alignment horizontal="right" vertical="top" wrapText="1" readingOrder="1"/>
      <protection locked="0"/>
    </xf>
    <xf numFmtId="0" fontId="1" fillId="0" borderId="16" xfId="0" applyFont="1" applyBorder="1" applyAlignment="1" applyProtection="1">
      <alignment horizontal="left" vertical="top" wrapText="1" readingOrder="1"/>
      <protection locked="0"/>
    </xf>
    <xf numFmtId="0" fontId="1" fillId="3" borderId="4" xfId="0" applyFont="1" applyFill="1" applyBorder="1" applyAlignment="1" applyProtection="1">
      <alignment vertical="top" wrapText="1" readingOrder="1"/>
      <protection locked="0"/>
    </xf>
    <xf numFmtId="164" fontId="1" fillId="3" borderId="4" xfId="0" applyNumberFormat="1" applyFont="1" applyFill="1" applyBorder="1" applyAlignment="1">
      <alignment horizontal="right" vertical="top" wrapText="1" readingOrder="1"/>
    </xf>
    <xf numFmtId="2" fontId="1" fillId="3" borderId="4" xfId="0" applyNumberFormat="1" applyFont="1" applyFill="1" applyBorder="1" applyAlignment="1">
      <alignment horizontal="right" vertical="top" wrapText="1" readingOrder="1"/>
    </xf>
    <xf numFmtId="0" fontId="1" fillId="3" borderId="4" xfId="0" applyFont="1" applyFill="1" applyBorder="1" applyAlignment="1" applyProtection="1">
      <alignment horizontal="left" vertical="top" wrapText="1" readingOrder="1"/>
      <protection locked="0"/>
    </xf>
    <xf numFmtId="0" fontId="1" fillId="3" borderId="4" xfId="0" applyFont="1" applyFill="1" applyBorder="1" applyAlignment="1" applyProtection="1">
      <alignment horizontal="center" vertical="top" wrapText="1" readingOrder="1"/>
      <protection locked="0"/>
    </xf>
    <xf numFmtId="2" fontId="1" fillId="3" borderId="4" xfId="0" applyNumberFormat="1" applyFont="1" applyFill="1" applyBorder="1" applyAlignment="1" applyProtection="1">
      <alignment horizontal="right" vertical="top" wrapText="1" readingOrder="1"/>
      <protection locked="0"/>
    </xf>
    <xf numFmtId="2" fontId="3" fillId="0" borderId="5" xfId="0" applyNumberFormat="1" applyFont="1" applyBorder="1" applyAlignment="1" applyProtection="1">
      <alignment horizontal="right" vertical="top" wrapText="1" readingOrder="1"/>
      <protection locked="0"/>
    </xf>
    <xf numFmtId="2" fontId="14" fillId="0" borderId="5" xfId="0" applyNumberFormat="1" applyFont="1" applyBorder="1" applyAlignment="1" applyProtection="1">
      <alignment horizontal="right" vertical="top" wrapText="1" readingOrder="1"/>
      <protection locked="0"/>
    </xf>
    <xf numFmtId="0" fontId="14" fillId="0" borderId="13" xfId="0" applyFont="1" applyBorder="1" applyAlignment="1">
      <alignment wrapText="1"/>
    </xf>
    <xf numFmtId="0" fontId="14" fillId="0" borderId="13" xfId="0" applyFont="1" applyBorder="1" applyAlignment="1" applyProtection="1">
      <alignment horizontal="right" vertical="top" wrapText="1" readingOrder="1"/>
      <protection locked="0"/>
    </xf>
    <xf numFmtId="0" fontId="14" fillId="0" borderId="16" xfId="0" applyFont="1" applyBorder="1" applyAlignment="1">
      <alignment wrapText="1"/>
    </xf>
    <xf numFmtId="0" fontId="1" fillId="0" borderId="4" xfId="0" applyFont="1" applyBorder="1" applyAlignment="1" applyProtection="1">
      <alignment vertical="top" wrapText="1" readingOrder="1"/>
      <protection locked="0"/>
    </xf>
    <xf numFmtId="164" fontId="1" fillId="0" borderId="4" xfId="0" applyNumberFormat="1" applyFont="1" applyBorder="1" applyAlignment="1" applyProtection="1">
      <alignment horizontal="right" vertical="top" wrapText="1" readingOrder="1"/>
      <protection locked="0"/>
    </xf>
    <xf numFmtId="0" fontId="1" fillId="0" borderId="4" xfId="0" applyFont="1" applyBorder="1" applyAlignment="1" applyProtection="1">
      <alignment horizontal="left" vertical="top" wrapText="1" readingOrder="1"/>
      <protection locked="0"/>
    </xf>
    <xf numFmtId="0" fontId="1" fillId="0" borderId="4" xfId="0" applyFont="1" applyBorder="1" applyAlignment="1" applyProtection="1">
      <alignment horizontal="center" vertical="top" wrapText="1" readingOrder="1"/>
      <protection locked="0"/>
    </xf>
    <xf numFmtId="0" fontId="1" fillId="0" borderId="4" xfId="0" applyFont="1" applyBorder="1" applyAlignment="1" applyProtection="1">
      <alignment horizontal="right" vertical="top" wrapText="1" readingOrder="1"/>
      <protection locked="0"/>
    </xf>
    <xf numFmtId="2" fontId="14" fillId="0" borderId="4" xfId="0" applyNumberFormat="1" applyFont="1" applyBorder="1" applyAlignment="1" applyProtection="1">
      <alignment horizontal="right" vertical="top" wrapText="1" readingOrder="1"/>
      <protection locked="0"/>
    </xf>
    <xf numFmtId="2" fontId="14" fillId="0" borderId="10" xfId="0" applyNumberFormat="1" applyFont="1" applyBorder="1" applyAlignment="1" applyProtection="1">
      <alignment horizontal="right" vertical="top" wrapText="1" readingOrder="1"/>
      <protection locked="0"/>
    </xf>
    <xf numFmtId="0" fontId="14" fillId="9" borderId="11" xfId="0" applyFont="1" applyFill="1" applyBorder="1" applyAlignment="1">
      <alignment vertical="top" wrapText="1"/>
    </xf>
    <xf numFmtId="0" fontId="1" fillId="0" borderId="13" xfId="0" applyFont="1" applyBorder="1" applyAlignment="1">
      <alignment horizontal="left" vertical="center" wrapText="1"/>
    </xf>
    <xf numFmtId="0" fontId="1" fillId="9" borderId="13" xfId="0" applyFont="1" applyFill="1" applyBorder="1" applyAlignment="1" applyProtection="1">
      <alignment horizontal="left" vertical="top" wrapText="1" readingOrder="1"/>
      <protection locked="0"/>
    </xf>
    <xf numFmtId="0" fontId="3" fillId="9" borderId="13" xfId="0" applyFont="1" applyFill="1" applyBorder="1" applyAlignment="1" applyProtection="1">
      <alignment vertical="top" wrapText="1" readingOrder="1"/>
      <protection locked="0"/>
    </xf>
    <xf numFmtId="0" fontId="1" fillId="9" borderId="13" xfId="0" applyFont="1" applyFill="1" applyBorder="1" applyAlignment="1">
      <alignment wrapText="1"/>
    </xf>
    <xf numFmtId="0" fontId="12" fillId="0" borderId="13" xfId="0" applyFont="1" applyBorder="1" applyAlignment="1" applyProtection="1">
      <alignment horizontal="left" vertical="top" wrapText="1" readingOrder="1"/>
      <protection locked="0"/>
    </xf>
    <xf numFmtId="0" fontId="1" fillId="0" borderId="13" xfId="0" applyFont="1" applyBorder="1" applyAlignment="1">
      <alignment wrapText="1"/>
    </xf>
    <xf numFmtId="0" fontId="14" fillId="0" borderId="13" xfId="0" applyFont="1" applyBorder="1" applyAlignment="1" applyProtection="1">
      <alignment horizontal="left" vertical="top" wrapText="1" readingOrder="1"/>
      <protection locked="0"/>
    </xf>
    <xf numFmtId="0" fontId="14" fillId="0" borderId="13" xfId="0" applyFont="1" applyBorder="1" applyAlignment="1">
      <alignment vertical="center" wrapText="1"/>
    </xf>
    <xf numFmtId="0" fontId="14" fillId="0" borderId="13" xfId="0" applyFont="1" applyBorder="1" applyAlignment="1">
      <alignment vertical="top" wrapText="1"/>
    </xf>
    <xf numFmtId="0" fontId="14" fillId="0" borderId="13" xfId="0" applyFont="1" applyBorder="1" applyAlignment="1" applyProtection="1">
      <alignment vertical="top" wrapText="1" readingOrder="1"/>
      <protection locked="0"/>
    </xf>
    <xf numFmtId="2" fontId="14" fillId="0" borderId="15" xfId="0" applyNumberFormat="1" applyFont="1" applyBorder="1" applyAlignment="1" applyProtection="1">
      <alignment horizontal="right" vertical="top" wrapText="1" readingOrder="1"/>
      <protection locked="0"/>
    </xf>
    <xf numFmtId="0" fontId="14" fillId="0" borderId="16" xfId="0" applyFont="1" applyBorder="1" applyAlignment="1" applyProtection="1">
      <alignment horizontal="left" vertical="top" wrapText="1" readingOrder="1"/>
      <protection locked="0"/>
    </xf>
    <xf numFmtId="0" fontId="1" fillId="0" borderId="21" xfId="0" applyFont="1" applyBorder="1" applyAlignment="1" applyProtection="1">
      <alignment vertical="top" wrapText="1" readingOrder="1"/>
      <protection locked="0"/>
    </xf>
    <xf numFmtId="2" fontId="3" fillId="0" borderId="4" xfId="0" applyNumberFormat="1" applyFont="1" applyBorder="1" applyAlignment="1" applyProtection="1">
      <alignment horizontal="right" vertical="top" wrapText="1" readingOrder="1"/>
      <protection locked="0"/>
    </xf>
    <xf numFmtId="0" fontId="1" fillId="0" borderId="22" xfId="0" applyFont="1" applyBorder="1" applyAlignment="1" applyProtection="1">
      <alignment horizontal="left" vertical="top" wrapText="1" readingOrder="1"/>
      <protection locked="0"/>
    </xf>
    <xf numFmtId="0" fontId="3" fillId="0" borderId="11" xfId="0" applyFont="1" applyBorder="1" applyAlignment="1" applyProtection="1">
      <alignment horizontal="left" vertical="top" wrapText="1" readingOrder="1"/>
      <protection locked="0"/>
    </xf>
    <xf numFmtId="0" fontId="1" fillId="0" borderId="23" xfId="0" applyFont="1" applyBorder="1" applyAlignment="1" applyProtection="1">
      <alignment vertical="top" wrapText="1" readingOrder="1"/>
      <protection locked="0"/>
    </xf>
    <xf numFmtId="0" fontId="3" fillId="0" borderId="24" xfId="0" applyFont="1" applyBorder="1" applyAlignment="1">
      <alignment vertical="top" wrapText="1"/>
    </xf>
    <xf numFmtId="165" fontId="1" fillId="0" borderId="17" xfId="0" applyNumberFormat="1" applyFont="1" applyBorder="1" applyAlignment="1" applyProtection="1">
      <alignment horizontal="right" vertical="top" wrapText="1" readingOrder="1"/>
      <protection locked="0"/>
    </xf>
    <xf numFmtId="0" fontId="1" fillId="9" borderId="5" xfId="0" applyFont="1" applyFill="1" applyBorder="1" applyAlignment="1" applyProtection="1">
      <alignment vertical="top" wrapText="1" readingOrder="1"/>
      <protection locked="0"/>
    </xf>
    <xf numFmtId="164" fontId="1" fillId="9" borderId="5" xfId="0" applyNumberFormat="1" applyFont="1" applyFill="1" applyBorder="1" applyAlignment="1">
      <alignment horizontal="right" vertical="top" wrapText="1" readingOrder="1"/>
    </xf>
    <xf numFmtId="2" fontId="1" fillId="9" borderId="5" xfId="0" applyNumberFormat="1" applyFont="1" applyFill="1" applyBorder="1" applyAlignment="1" applyProtection="1">
      <alignment horizontal="right" vertical="top" wrapText="1" readingOrder="1"/>
      <protection locked="0"/>
    </xf>
    <xf numFmtId="0" fontId="1" fillId="9" borderId="5" xfId="0" applyFont="1" applyFill="1" applyBorder="1" applyAlignment="1" applyProtection="1">
      <alignment horizontal="left" vertical="top" wrapText="1" readingOrder="1"/>
      <protection locked="0"/>
    </xf>
    <xf numFmtId="0" fontId="1" fillId="9" borderId="5" xfId="0" applyFont="1" applyFill="1" applyBorder="1" applyAlignment="1" applyProtection="1">
      <alignment horizontal="center" vertical="top" wrapText="1" readingOrder="1"/>
      <protection locked="0"/>
    </xf>
    <xf numFmtId="0" fontId="1" fillId="9" borderId="5" xfId="0" applyFont="1" applyFill="1" applyBorder="1" applyAlignment="1" applyProtection="1">
      <alignment horizontal="right" vertical="top" wrapText="1" readingOrder="1"/>
      <protection locked="0"/>
    </xf>
    <xf numFmtId="0" fontId="3" fillId="9" borderId="20" xfId="0" applyFont="1" applyFill="1" applyBorder="1" applyAlignment="1" applyProtection="1">
      <alignment horizontal="left" vertical="top" wrapText="1" readingOrder="1"/>
      <protection locked="0"/>
    </xf>
    <xf numFmtId="0" fontId="14" fillId="0" borderId="20" xfId="0" applyFont="1" applyBorder="1" applyAlignment="1" applyProtection="1">
      <alignment horizontal="left" vertical="top" wrapText="1" readingOrder="1"/>
      <protection locked="0"/>
    </xf>
    <xf numFmtId="2" fontId="14" fillId="0" borderId="17" xfId="0" applyNumberFormat="1" applyFont="1" applyBorder="1" applyAlignment="1" applyProtection="1">
      <alignment horizontal="right" vertical="top" wrapText="1" readingOrder="1"/>
      <protection locked="0"/>
    </xf>
    <xf numFmtId="2" fontId="14" fillId="0" borderId="19" xfId="0" applyNumberFormat="1" applyFont="1" applyBorder="1" applyAlignment="1" applyProtection="1">
      <alignment horizontal="right" vertical="top" wrapText="1" readingOrder="1"/>
      <protection locked="0"/>
    </xf>
    <xf numFmtId="2" fontId="1" fillId="6" borderId="5" xfId="0" applyNumberFormat="1" applyFont="1" applyFill="1" applyBorder="1" applyAlignment="1" applyProtection="1">
      <alignment horizontal="right" vertical="top" wrapText="1" readingOrder="1"/>
      <protection locked="0"/>
    </xf>
    <xf numFmtId="0" fontId="3" fillId="6" borderId="5" xfId="0" applyFont="1" applyFill="1" applyBorder="1" applyAlignment="1" applyProtection="1">
      <alignment horizontal="left" vertical="top" wrapText="1" readingOrder="1"/>
      <protection locked="0"/>
    </xf>
    <xf numFmtId="0" fontId="3" fillId="6" borderId="5" xfId="0" applyFont="1" applyFill="1" applyBorder="1" applyAlignment="1" applyProtection="1">
      <alignment horizontal="center" vertical="top" wrapText="1" readingOrder="1"/>
      <protection locked="0"/>
    </xf>
    <xf numFmtId="2" fontId="3" fillId="6" borderId="5" xfId="0" applyNumberFormat="1" applyFont="1" applyFill="1" applyBorder="1" applyAlignment="1" applyProtection="1">
      <alignment horizontal="right" vertical="top" wrapText="1" readingOrder="1"/>
      <protection locked="0"/>
    </xf>
    <xf numFmtId="2" fontId="3" fillId="3" borderId="5" xfId="0" applyNumberFormat="1" applyFont="1" applyFill="1" applyBorder="1" applyAlignment="1" applyProtection="1">
      <alignment horizontal="right" vertical="top" wrapText="1" readingOrder="1"/>
      <protection locked="0"/>
    </xf>
    <xf numFmtId="0" fontId="14" fillId="0" borderId="20" xfId="0" applyFont="1" applyBorder="1" applyAlignment="1">
      <alignment vertical="top" wrapText="1"/>
    </xf>
    <xf numFmtId="0" fontId="1" fillId="0" borderId="20" xfId="0" applyFont="1" applyBorder="1" applyAlignment="1" applyProtection="1">
      <alignment horizontal="left" vertical="top" wrapText="1" readingOrder="1"/>
      <protection locked="0"/>
    </xf>
    <xf numFmtId="0" fontId="14" fillId="0" borderId="20" xfId="0" applyFont="1" applyBorder="1" applyAlignment="1" applyProtection="1">
      <alignment horizontal="right" vertical="top" wrapText="1" readingOrder="1"/>
      <protection locked="0"/>
    </xf>
    <xf numFmtId="0" fontId="1" fillId="5" borderId="25" xfId="0" applyFont="1" applyFill="1" applyBorder="1" applyAlignment="1" applyProtection="1">
      <alignment vertical="top" wrapText="1" readingOrder="1"/>
      <protection locked="0"/>
    </xf>
    <xf numFmtId="0" fontId="1" fillId="5" borderId="26" xfId="0" applyFont="1" applyFill="1" applyBorder="1" applyAlignment="1" applyProtection="1">
      <alignment horizontal="right" vertical="top" wrapText="1" readingOrder="1"/>
      <protection locked="0"/>
    </xf>
    <xf numFmtId="0" fontId="1" fillId="0" borderId="25" xfId="0" applyFont="1" applyBorder="1" applyAlignment="1" applyProtection="1">
      <alignment vertical="top" wrapText="1" readingOrder="1"/>
      <protection locked="0"/>
    </xf>
    <xf numFmtId="0" fontId="3" fillId="10" borderId="26" xfId="0" applyFont="1" applyFill="1" applyBorder="1" applyAlignment="1">
      <alignment vertical="top" wrapText="1"/>
    </xf>
    <xf numFmtId="0" fontId="3" fillId="0" borderId="26" xfId="0" applyFont="1" applyBorder="1" applyAlignment="1">
      <alignment vertical="top" wrapText="1"/>
    </xf>
    <xf numFmtId="0" fontId="14" fillId="0" borderId="26" xfId="0" applyFont="1" applyBorder="1" applyAlignment="1">
      <alignment vertical="top" wrapText="1"/>
    </xf>
    <xf numFmtId="0" fontId="3" fillId="0" borderId="26" xfId="0" applyFont="1" applyBorder="1" applyAlignment="1" applyProtection="1">
      <alignment horizontal="left" vertical="top" wrapText="1" readingOrder="1"/>
      <protection locked="0"/>
    </xf>
    <xf numFmtId="0" fontId="1" fillId="3" borderId="23" xfId="0" applyFont="1" applyFill="1" applyBorder="1" applyAlignment="1" applyProtection="1">
      <alignment vertical="top" wrapText="1" readingOrder="1"/>
      <protection locked="0"/>
    </xf>
    <xf numFmtId="0" fontId="14" fillId="3" borderId="24" xfId="0" applyFont="1" applyFill="1" applyBorder="1" applyAlignment="1" applyProtection="1">
      <alignment horizontal="left" vertical="top" wrapText="1" readingOrder="1"/>
      <protection locked="0"/>
    </xf>
    <xf numFmtId="0" fontId="3" fillId="3" borderId="13" xfId="0" applyFont="1" applyFill="1" applyBorder="1" applyAlignment="1" applyProtection="1">
      <alignment horizontal="right" vertical="top" wrapText="1" readingOrder="1"/>
      <protection locked="0"/>
    </xf>
    <xf numFmtId="0" fontId="1" fillId="3" borderId="21" xfId="0" applyFont="1" applyFill="1" applyBorder="1" applyAlignment="1" applyProtection="1">
      <alignment vertical="top" wrapText="1" readingOrder="1"/>
      <protection locked="0"/>
    </xf>
    <xf numFmtId="0" fontId="3" fillId="3" borderId="22" xfId="0" applyFont="1" applyFill="1" applyBorder="1" applyAlignment="1" applyProtection="1">
      <alignment horizontal="left" vertical="top" wrapText="1" readingOrder="1"/>
      <protection locked="0"/>
    </xf>
    <xf numFmtId="0" fontId="14" fillId="0" borderId="22" xfId="0" applyFont="1" applyBorder="1" applyAlignment="1" applyProtection="1">
      <alignment horizontal="left" vertical="top" wrapText="1" readingOrder="1"/>
      <protection locked="0"/>
    </xf>
    <xf numFmtId="0" fontId="1" fillId="0" borderId="24" xfId="0" applyFont="1" applyBorder="1" applyAlignment="1" applyProtection="1">
      <alignment horizontal="left" vertical="top" wrapText="1" readingOrder="1"/>
      <protection locked="0"/>
    </xf>
    <xf numFmtId="0" fontId="14" fillId="9" borderId="26" xfId="0" applyFont="1" applyFill="1" applyBorder="1" applyAlignment="1" applyProtection="1">
      <alignment horizontal="left" vertical="top" wrapText="1" readingOrder="1"/>
      <protection locked="0"/>
    </xf>
    <xf numFmtId="0" fontId="1" fillId="9" borderId="23" xfId="0" applyFont="1" applyFill="1" applyBorder="1" applyAlignment="1" applyProtection="1">
      <alignment vertical="top" wrapText="1" readingOrder="1"/>
      <protection locked="0"/>
    </xf>
    <xf numFmtId="0" fontId="3" fillId="9" borderId="24" xfId="0" applyFont="1" applyFill="1" applyBorder="1" applyAlignment="1">
      <alignment vertical="top" wrapText="1"/>
    </xf>
    <xf numFmtId="0" fontId="3" fillId="9" borderId="26" xfId="0" applyFont="1" applyFill="1" applyBorder="1" applyAlignment="1" applyProtection="1">
      <alignment horizontal="left" vertical="top" wrapText="1" readingOrder="1"/>
      <protection locked="0"/>
    </xf>
    <xf numFmtId="0" fontId="14" fillId="0" borderId="24" xfId="0" applyFont="1" applyBorder="1" applyAlignment="1">
      <alignment horizontal="left" vertical="top" wrapText="1"/>
    </xf>
    <xf numFmtId="0" fontId="11" fillId="0" borderId="22" xfId="0" applyFont="1" applyBorder="1" applyAlignment="1">
      <alignment vertical="center" wrapText="1"/>
    </xf>
    <xf numFmtId="0" fontId="3" fillId="3" borderId="12" xfId="0" applyFont="1" applyFill="1" applyBorder="1" applyAlignment="1" applyProtection="1">
      <alignment vertical="top" wrapText="1" readingOrder="1"/>
      <protection locked="0"/>
    </xf>
    <xf numFmtId="0" fontId="3" fillId="3" borderId="13" xfId="0" applyFont="1" applyFill="1" applyBorder="1" applyAlignment="1" applyProtection="1">
      <alignment horizontal="justify" vertical="top" wrapText="1" readingOrder="1"/>
      <protection locked="0"/>
    </xf>
    <xf numFmtId="0" fontId="3" fillId="3" borderId="22" xfId="0" applyFont="1" applyFill="1" applyBorder="1" applyAlignment="1" applyProtection="1">
      <alignment horizontal="right" vertical="top" wrapText="1" readingOrder="1"/>
      <protection locked="0"/>
    </xf>
    <xf numFmtId="0" fontId="1" fillId="7" borderId="27" xfId="0" applyFont="1" applyFill="1" applyBorder="1" applyAlignment="1" applyProtection="1">
      <alignment vertical="top" wrapText="1" readingOrder="1"/>
      <protection locked="0"/>
    </xf>
    <xf numFmtId="0" fontId="1" fillId="7" borderId="28" xfId="0" applyFont="1" applyFill="1" applyBorder="1" applyAlignment="1" applyProtection="1">
      <alignment vertical="top" wrapText="1" readingOrder="1"/>
      <protection locked="0"/>
    </xf>
    <xf numFmtId="164" fontId="1" fillId="7" borderId="28" xfId="0" applyNumberFormat="1" applyFont="1" applyFill="1" applyBorder="1" applyAlignment="1">
      <alignment horizontal="right" vertical="top" wrapText="1" readingOrder="1"/>
    </xf>
    <xf numFmtId="2" fontId="1" fillId="7" borderId="29" xfId="0" applyNumberFormat="1" applyFont="1" applyFill="1" applyBorder="1" applyAlignment="1" applyProtection="1">
      <alignment horizontal="right" vertical="top" wrapText="1" readingOrder="1"/>
      <protection locked="0"/>
    </xf>
    <xf numFmtId="0" fontId="1" fillId="0" borderId="30" xfId="0" applyFont="1" applyBorder="1" applyAlignment="1" applyProtection="1">
      <alignment vertical="top" wrapText="1" readingOrder="1"/>
      <protection locked="0"/>
    </xf>
    <xf numFmtId="2" fontId="1" fillId="0" borderId="13" xfId="0" applyNumberFormat="1" applyFont="1" applyBorder="1" applyAlignment="1" applyProtection="1">
      <alignment horizontal="right" vertical="top" wrapText="1" readingOrder="1"/>
      <protection locked="0"/>
    </xf>
    <xf numFmtId="0" fontId="1" fillId="7" borderId="30" xfId="0" applyFont="1" applyFill="1" applyBorder="1" applyAlignment="1" applyProtection="1">
      <alignment vertical="top" wrapText="1" readingOrder="1"/>
      <protection locked="0"/>
    </xf>
    <xf numFmtId="2" fontId="1" fillId="7" borderId="13" xfId="0" applyNumberFormat="1" applyFont="1" applyFill="1" applyBorder="1" applyAlignment="1" applyProtection="1">
      <alignment horizontal="right" vertical="top" wrapText="1" readingOrder="1"/>
      <protection locked="0"/>
    </xf>
    <xf numFmtId="0" fontId="2" fillId="2" borderId="31" xfId="0" applyFont="1" applyFill="1" applyBorder="1" applyAlignment="1" applyProtection="1">
      <alignment vertical="top" wrapText="1" readingOrder="1"/>
      <protection locked="0"/>
    </xf>
    <xf numFmtId="2" fontId="2" fillId="8" borderId="13" xfId="0" applyNumberFormat="1" applyFont="1" applyFill="1" applyBorder="1" applyAlignment="1" applyProtection="1">
      <alignment horizontal="right" vertical="top" wrapText="1" readingOrder="1"/>
      <protection locked="0"/>
    </xf>
    <xf numFmtId="0" fontId="1" fillId="0" borderId="21" xfId="0" applyFont="1" applyBorder="1" applyAlignment="1">
      <alignment vertical="top" wrapText="1" readingOrder="1"/>
    </xf>
    <xf numFmtId="2" fontId="1" fillId="0" borderId="22" xfId="0" applyNumberFormat="1" applyFont="1" applyBorder="1" applyAlignment="1" applyProtection="1">
      <alignment horizontal="right" vertical="top" wrapText="1" readingOrder="1"/>
      <protection locked="0"/>
    </xf>
    <xf numFmtId="0" fontId="1" fillId="0" borderId="32" xfId="0" applyFont="1" applyBorder="1" applyAlignment="1">
      <alignment vertical="top" wrapText="1" readingOrder="1"/>
    </xf>
    <xf numFmtId="0" fontId="1" fillId="0" borderId="33" xfId="0" applyFont="1" applyBorder="1" applyAlignment="1">
      <alignment vertical="top" wrapText="1" readingOrder="1"/>
    </xf>
    <xf numFmtId="164" fontId="1" fillId="0" borderId="33" xfId="0" applyNumberFormat="1" applyFont="1" applyBorder="1" applyAlignment="1">
      <alignment horizontal="right" vertical="top" wrapText="1" readingOrder="1"/>
    </xf>
    <xf numFmtId="2" fontId="1" fillId="0" borderId="34" xfId="0" applyNumberFormat="1" applyFont="1" applyBorder="1" applyAlignment="1" applyProtection="1">
      <alignment horizontal="right" vertical="top" wrapText="1" readingOrder="1"/>
      <protection locked="0"/>
    </xf>
    <xf numFmtId="0" fontId="1" fillId="9" borderId="32" xfId="0" applyFont="1" applyFill="1" applyBorder="1" applyAlignment="1" applyProtection="1">
      <alignment vertical="top" wrapText="1" readingOrder="1"/>
      <protection locked="0"/>
    </xf>
    <xf numFmtId="0" fontId="1" fillId="9" borderId="33" xfId="0" applyFont="1" applyFill="1" applyBorder="1" applyAlignment="1" applyProtection="1">
      <alignment vertical="top" wrapText="1" readingOrder="1"/>
      <protection locked="0"/>
    </xf>
    <xf numFmtId="164" fontId="1" fillId="9" borderId="33" xfId="0" applyNumberFormat="1" applyFont="1" applyFill="1" applyBorder="1" applyAlignment="1" applyProtection="1">
      <alignment horizontal="right" vertical="top" wrapText="1"/>
      <protection locked="0"/>
    </xf>
    <xf numFmtId="2" fontId="1" fillId="9" borderId="33" xfId="0" applyNumberFormat="1" applyFont="1" applyFill="1" applyBorder="1" applyAlignment="1" applyProtection="1">
      <alignment horizontal="right" vertical="top" wrapText="1" readingOrder="1"/>
      <protection locked="0"/>
    </xf>
    <xf numFmtId="0" fontId="1" fillId="9" borderId="33" xfId="0" applyFont="1" applyFill="1" applyBorder="1" applyAlignment="1" applyProtection="1">
      <alignment horizontal="left" vertical="top" wrapText="1" readingOrder="1"/>
      <protection locked="0"/>
    </xf>
    <xf numFmtId="0" fontId="1" fillId="9" borderId="33" xfId="0" applyFont="1" applyFill="1" applyBorder="1" applyAlignment="1" applyProtection="1">
      <alignment horizontal="center" vertical="top" wrapText="1" readingOrder="1"/>
      <protection locked="0"/>
    </xf>
    <xf numFmtId="0" fontId="1" fillId="9" borderId="33" xfId="0" applyFont="1" applyFill="1" applyBorder="1" applyAlignment="1" applyProtection="1">
      <alignment horizontal="right" vertical="top" wrapText="1" readingOrder="1"/>
      <protection locked="0"/>
    </xf>
    <xf numFmtId="0" fontId="1" fillId="0" borderId="35" xfId="0" applyFont="1" applyBorder="1" applyAlignment="1">
      <alignment horizontal="left" vertical="top" wrapText="1"/>
    </xf>
    <xf numFmtId="0" fontId="1" fillId="9" borderId="12" xfId="0" applyFont="1" applyFill="1" applyBorder="1" applyAlignment="1" applyProtection="1">
      <alignment vertical="top" wrapText="1" readingOrder="1"/>
      <protection locked="0"/>
    </xf>
    <xf numFmtId="0" fontId="17" fillId="0" borderId="0" xfId="0" applyFont="1" applyAlignment="1">
      <alignment wrapText="1"/>
    </xf>
    <xf numFmtId="0" fontId="17" fillId="0" borderId="0" xfId="0" applyFont="1" applyAlignment="1">
      <alignment vertical="top" wrapText="1"/>
    </xf>
    <xf numFmtId="0" fontId="1" fillId="0" borderId="0" xfId="0" applyFont="1" applyAlignment="1">
      <alignment vertical="top" wrapText="1"/>
    </xf>
    <xf numFmtId="164" fontId="17" fillId="0" borderId="0" xfId="1" applyNumberFormat="1" applyFont="1" applyBorder="1" applyAlignment="1" applyProtection="1">
      <alignment horizontal="left" vertical="top" wrapText="1"/>
      <protection locked="0"/>
    </xf>
    <xf numFmtId="164" fontId="20" fillId="0" borderId="0" xfId="0" applyNumberFormat="1" applyFont="1"/>
    <xf numFmtId="0" fontId="1" fillId="9" borderId="0" xfId="0" applyFont="1" applyFill="1" applyAlignment="1">
      <alignment wrapText="1"/>
    </xf>
    <xf numFmtId="0" fontId="3" fillId="0" borderId="0" xfId="0" applyFont="1" applyAlignment="1">
      <alignment vertical="top" wrapText="1"/>
    </xf>
    <xf numFmtId="0" fontId="18" fillId="0" borderId="0" xfId="0" applyFont="1" applyAlignment="1">
      <alignment wrapText="1"/>
    </xf>
    <xf numFmtId="0" fontId="12" fillId="0" borderId="0" xfId="0" applyFont="1" applyAlignment="1">
      <alignment wrapText="1"/>
    </xf>
    <xf numFmtId="0" fontId="3" fillId="0" borderId="0" xfId="0" applyFont="1" applyBorder="1" applyAlignment="1" applyProtection="1">
      <alignment horizontal="left" vertical="top" wrapText="1" readingOrder="1"/>
      <protection locked="0"/>
    </xf>
    <xf numFmtId="0" fontId="19" fillId="0" borderId="0" xfId="0" applyFont="1" applyAlignment="1">
      <alignment wrapText="1"/>
    </xf>
    <xf numFmtId="0" fontId="1" fillId="11" borderId="23" xfId="0" applyFont="1" applyFill="1" applyBorder="1" applyAlignment="1" applyProtection="1">
      <alignment vertical="top" wrapText="1" readingOrder="1"/>
      <protection locked="0"/>
    </xf>
    <xf numFmtId="0" fontId="1" fillId="11" borderId="5" xfId="0" applyFont="1" applyFill="1" applyBorder="1" applyAlignment="1" applyProtection="1">
      <alignment vertical="top" wrapText="1" readingOrder="1"/>
      <protection locked="0"/>
    </xf>
    <xf numFmtId="164" fontId="1" fillId="11" borderId="5" xfId="0" applyNumberFormat="1" applyFont="1" applyFill="1" applyBorder="1" applyAlignment="1">
      <alignment horizontal="right" vertical="top" wrapText="1" readingOrder="1"/>
    </xf>
    <xf numFmtId="2" fontId="1" fillId="11" borderId="5" xfId="0" applyNumberFormat="1" applyFont="1" applyFill="1" applyBorder="1" applyAlignment="1" applyProtection="1">
      <alignment horizontal="right" vertical="top" wrapText="1" readingOrder="1"/>
      <protection locked="0"/>
    </xf>
    <xf numFmtId="0" fontId="1" fillId="11" borderId="5" xfId="0" applyFont="1" applyFill="1" applyBorder="1" applyAlignment="1" applyProtection="1">
      <alignment horizontal="left" vertical="top" wrapText="1" readingOrder="1"/>
      <protection locked="0"/>
    </xf>
    <xf numFmtId="0" fontId="1" fillId="11" borderId="5" xfId="0" applyFont="1" applyFill="1" applyBorder="1" applyAlignment="1" applyProtection="1">
      <alignment horizontal="center" vertical="top" wrapText="1" readingOrder="1"/>
      <protection locked="0"/>
    </xf>
    <xf numFmtId="0" fontId="1" fillId="11" borderId="5" xfId="0" applyFont="1" applyFill="1" applyBorder="1" applyAlignment="1" applyProtection="1">
      <alignment horizontal="right" vertical="top" wrapText="1" readingOrder="1"/>
      <protection locked="0"/>
    </xf>
    <xf numFmtId="2" fontId="14" fillId="11" borderId="5" xfId="0" applyNumberFormat="1" applyFont="1" applyFill="1" applyBorder="1" applyAlignment="1" applyProtection="1">
      <alignment horizontal="right" vertical="top" wrapText="1" readingOrder="1"/>
      <protection locked="0"/>
    </xf>
    <xf numFmtId="0" fontId="14" fillId="11" borderId="24" xfId="0" applyFont="1" applyFill="1" applyBorder="1" applyAlignment="1" applyProtection="1">
      <alignment horizontal="left" vertical="top" wrapText="1" readingOrder="1"/>
      <protection locked="0"/>
    </xf>
    <xf numFmtId="0" fontId="1" fillId="11" borderId="21" xfId="0" applyFont="1" applyFill="1" applyBorder="1" applyAlignment="1" applyProtection="1">
      <alignment vertical="top" wrapText="1" readingOrder="1"/>
      <protection locked="0"/>
    </xf>
    <xf numFmtId="0" fontId="1" fillId="11" borderId="4" xfId="0" applyFont="1" applyFill="1" applyBorder="1" applyAlignment="1" applyProtection="1">
      <alignment vertical="top" wrapText="1" readingOrder="1"/>
      <protection locked="0"/>
    </xf>
    <xf numFmtId="164" fontId="1" fillId="11" borderId="4" xfId="0" applyNumberFormat="1" applyFont="1" applyFill="1" applyBorder="1" applyAlignment="1" applyProtection="1">
      <alignment horizontal="right" vertical="top" wrapText="1" readingOrder="1"/>
      <protection locked="0"/>
    </xf>
    <xf numFmtId="2" fontId="1" fillId="11" borderId="4" xfId="0" applyNumberFormat="1" applyFont="1" applyFill="1" applyBorder="1" applyAlignment="1" applyProtection="1">
      <alignment horizontal="right" vertical="top" wrapText="1" readingOrder="1"/>
      <protection locked="0"/>
    </xf>
    <xf numFmtId="0" fontId="1" fillId="11" borderId="4" xfId="0" applyFont="1" applyFill="1" applyBorder="1" applyAlignment="1" applyProtection="1">
      <alignment horizontal="left" vertical="top" wrapText="1" readingOrder="1"/>
      <protection locked="0"/>
    </xf>
    <xf numFmtId="0" fontId="1" fillId="11" borderId="4" xfId="0" applyFont="1" applyFill="1" applyBorder="1" applyAlignment="1" applyProtection="1">
      <alignment horizontal="center" vertical="top" wrapText="1" readingOrder="1"/>
      <protection locked="0"/>
    </xf>
    <xf numFmtId="0" fontId="1" fillId="11" borderId="4" xfId="0" applyFont="1" applyFill="1" applyBorder="1" applyAlignment="1" applyProtection="1">
      <alignment horizontal="right" vertical="top" wrapText="1" readingOrder="1"/>
      <protection locked="0"/>
    </xf>
    <xf numFmtId="2" fontId="14" fillId="11" borderId="4" xfId="0" applyNumberFormat="1" applyFont="1" applyFill="1" applyBorder="1" applyAlignment="1" applyProtection="1">
      <alignment horizontal="right" vertical="top" wrapText="1" readingOrder="1"/>
      <protection locked="0"/>
    </xf>
    <xf numFmtId="0" fontId="14" fillId="11" borderId="22" xfId="0" applyFont="1" applyFill="1" applyBorder="1" applyAlignment="1" applyProtection="1">
      <alignment horizontal="left" vertical="top" wrapText="1" readingOrder="1"/>
      <protection locked="0"/>
    </xf>
    <xf numFmtId="0" fontId="1" fillId="12" borderId="25" xfId="0" applyFont="1" applyFill="1" applyBorder="1" applyAlignment="1" applyProtection="1">
      <alignment vertical="top" wrapText="1" readingOrder="1"/>
      <protection locked="0"/>
    </xf>
    <xf numFmtId="0" fontId="1" fillId="12" borderId="17" xfId="0" applyFont="1" applyFill="1" applyBorder="1" applyAlignment="1" applyProtection="1">
      <alignment vertical="top" wrapText="1" readingOrder="1"/>
      <protection locked="0"/>
    </xf>
    <xf numFmtId="164" fontId="1" fillId="12" borderId="17" xfId="0" applyNumberFormat="1" applyFont="1" applyFill="1" applyBorder="1" applyAlignment="1" applyProtection="1">
      <alignment horizontal="right" vertical="top" wrapText="1" readingOrder="1"/>
      <protection locked="0"/>
    </xf>
    <xf numFmtId="2" fontId="1" fillId="12" borderId="17" xfId="0" applyNumberFormat="1" applyFont="1" applyFill="1" applyBorder="1" applyAlignment="1" applyProtection="1">
      <alignment horizontal="right" vertical="top" wrapText="1" readingOrder="1"/>
      <protection locked="0"/>
    </xf>
    <xf numFmtId="0" fontId="1" fillId="12" borderId="17" xfId="0" applyFont="1" applyFill="1" applyBorder="1" applyAlignment="1" applyProtection="1">
      <alignment horizontal="left" vertical="top" wrapText="1" readingOrder="1"/>
      <protection locked="0"/>
    </xf>
    <xf numFmtId="0" fontId="1" fillId="12" borderId="17" xfId="0" applyFont="1" applyFill="1" applyBorder="1" applyAlignment="1" applyProtection="1">
      <alignment horizontal="center" vertical="top" wrapText="1" readingOrder="1"/>
      <protection locked="0"/>
    </xf>
    <xf numFmtId="0" fontId="1" fillId="12" borderId="17" xfId="0" applyFont="1" applyFill="1" applyBorder="1" applyAlignment="1" applyProtection="1">
      <alignment horizontal="right" vertical="top" wrapText="1" readingOrder="1"/>
      <protection locked="0"/>
    </xf>
    <xf numFmtId="2" fontId="14" fillId="12" borderId="17" xfId="0" applyNumberFormat="1" applyFont="1" applyFill="1" applyBorder="1" applyAlignment="1" applyProtection="1">
      <alignment horizontal="right" vertical="top" wrapText="1" readingOrder="1"/>
      <protection locked="0"/>
    </xf>
    <xf numFmtId="0" fontId="14" fillId="12" borderId="26" xfId="0" applyFont="1" applyFill="1" applyBorder="1" applyAlignment="1" applyProtection="1">
      <alignment horizontal="left" vertical="top" wrapText="1" readingOrder="1"/>
      <protection locked="0"/>
    </xf>
    <xf numFmtId="0" fontId="1" fillId="12" borderId="18" xfId="0" applyFont="1" applyFill="1" applyBorder="1" applyAlignment="1" applyProtection="1">
      <alignment vertical="top" wrapText="1" readingOrder="1"/>
      <protection locked="0"/>
    </xf>
    <xf numFmtId="0" fontId="1" fillId="12" borderId="19" xfId="0" applyFont="1" applyFill="1" applyBorder="1" applyAlignment="1" applyProtection="1">
      <alignment vertical="top" wrapText="1" readingOrder="1"/>
      <protection locked="0"/>
    </xf>
    <xf numFmtId="164" fontId="1" fillId="12" borderId="19" xfId="0" applyNumberFormat="1" applyFont="1" applyFill="1" applyBorder="1" applyAlignment="1" applyProtection="1">
      <alignment horizontal="right" vertical="top" wrapText="1" readingOrder="1"/>
      <protection locked="0"/>
    </xf>
    <xf numFmtId="2" fontId="1" fillId="12" borderId="19" xfId="0" applyNumberFormat="1" applyFont="1" applyFill="1" applyBorder="1" applyAlignment="1" applyProtection="1">
      <alignment horizontal="right" vertical="top" wrapText="1" readingOrder="1"/>
      <protection locked="0"/>
    </xf>
    <xf numFmtId="0" fontId="1" fillId="12" borderId="19" xfId="0" applyFont="1" applyFill="1" applyBorder="1" applyAlignment="1" applyProtection="1">
      <alignment horizontal="left" vertical="top" wrapText="1" readingOrder="1"/>
      <protection locked="0"/>
    </xf>
    <xf numFmtId="0" fontId="1" fillId="12" borderId="19" xfId="0" applyFont="1" applyFill="1" applyBorder="1" applyAlignment="1" applyProtection="1">
      <alignment horizontal="center" vertical="top" wrapText="1" readingOrder="1"/>
      <protection locked="0"/>
    </xf>
    <xf numFmtId="0" fontId="1" fillId="12" borderId="19" xfId="0" applyFont="1" applyFill="1" applyBorder="1" applyAlignment="1" applyProtection="1">
      <alignment horizontal="right" vertical="top" wrapText="1" readingOrder="1"/>
      <protection locked="0"/>
    </xf>
    <xf numFmtId="2" fontId="14" fillId="12" borderId="19" xfId="0" applyNumberFormat="1" applyFont="1" applyFill="1" applyBorder="1" applyAlignment="1" applyProtection="1">
      <alignment horizontal="right" vertical="top" wrapText="1" readingOrder="1"/>
      <protection locked="0"/>
    </xf>
    <xf numFmtId="0" fontId="14" fillId="12" borderId="20" xfId="0" applyFont="1" applyFill="1" applyBorder="1" applyAlignment="1" applyProtection="1">
      <alignment horizontal="left" vertical="top" wrapText="1" readingOrder="1"/>
      <protection locked="0"/>
    </xf>
    <xf numFmtId="0" fontId="6" fillId="0" borderId="0" xfId="0" applyFont="1" applyAlignment="1">
      <alignment horizontal="left" vertical="top" wrapText="1"/>
    </xf>
    <xf numFmtId="0" fontId="6" fillId="0" borderId="0" xfId="0" applyFont="1" applyAlignment="1">
      <alignment horizontal="left"/>
    </xf>
    <xf numFmtId="0" fontId="3" fillId="0" borderId="0" xfId="0" applyFont="1" applyAlignment="1">
      <alignment horizontal="left"/>
    </xf>
    <xf numFmtId="0" fontId="5" fillId="0" borderId="0" xfId="0" applyFont="1" applyAlignment="1">
      <alignment horizontal="center" wrapText="1"/>
    </xf>
    <xf numFmtId="0" fontId="5" fillId="0" borderId="0" xfId="0" applyFont="1" applyAlignment="1">
      <alignment horizontal="left"/>
    </xf>
    <xf numFmtId="0" fontId="7" fillId="0" borderId="0" xfId="0" applyFont="1" applyAlignment="1">
      <alignment horizontal="left" wrapText="1"/>
    </xf>
    <xf numFmtId="0" fontId="7" fillId="0" borderId="0" xfId="0" applyFont="1" applyAlignment="1">
      <alignment horizontal="left"/>
    </xf>
    <xf numFmtId="0" fontId="8" fillId="0" borderId="0" xfId="0" applyFont="1" applyAlignment="1">
      <alignment horizontal="left"/>
    </xf>
    <xf numFmtId="0" fontId="2" fillId="0" borderId="0" xfId="0" applyFont="1" applyAlignment="1">
      <alignment horizontal="center" wrapText="1"/>
    </xf>
    <xf numFmtId="0" fontId="2" fillId="0" borderId="10" xfId="0" applyFont="1" applyBorder="1" applyAlignment="1">
      <alignment horizontal="center" textRotation="90" wrapText="1" readingOrder="1"/>
    </xf>
    <xf numFmtId="0" fontId="2" fillId="0" borderId="2" xfId="0" applyFont="1" applyBorder="1" applyAlignment="1">
      <alignment horizontal="center" textRotation="90" wrapText="1" readingOrder="1"/>
    </xf>
    <xf numFmtId="0" fontId="2" fillId="0" borderId="15" xfId="0" applyFont="1" applyBorder="1" applyAlignment="1">
      <alignment horizontal="center" textRotation="90" wrapText="1" readingOrder="1"/>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6" xfId="0" applyFont="1" applyBorder="1" applyAlignment="1">
      <alignment horizontal="center" vertical="center" wrapText="1"/>
    </xf>
    <xf numFmtId="0" fontId="2" fillId="0" borderId="9" xfId="0" applyFont="1" applyBorder="1" applyAlignment="1">
      <alignment horizontal="center" wrapText="1" readingOrder="1"/>
    </xf>
    <xf numFmtId="0" fontId="2" fillId="0" borderId="12" xfId="0" applyFont="1" applyBorder="1" applyAlignment="1">
      <alignment horizontal="center" wrapText="1" readingOrder="1"/>
    </xf>
    <xf numFmtId="0" fontId="2" fillId="0" borderId="14" xfId="0" applyFont="1" applyBorder="1" applyAlignment="1">
      <alignment horizontal="center" wrapText="1" readingOrder="1"/>
    </xf>
    <xf numFmtId="0" fontId="2" fillId="0" borderId="10" xfId="0" applyFont="1" applyBorder="1" applyAlignment="1">
      <alignment horizontal="center" wrapText="1" readingOrder="1"/>
    </xf>
    <xf numFmtId="0" fontId="2" fillId="0" borderId="2" xfId="0" applyFont="1" applyBorder="1" applyAlignment="1">
      <alignment horizontal="center" wrapText="1" readingOrder="1"/>
    </xf>
    <xf numFmtId="0" fontId="2" fillId="0" borderId="15" xfId="0" applyFont="1" applyBorder="1" applyAlignment="1">
      <alignment horizontal="center" wrapText="1" readingOrder="1"/>
    </xf>
  </cellXfs>
  <cellStyles count="2">
    <cellStyle name="Įprastas" xfId="0" builtinId="0"/>
    <cellStyle name="Įprastas 2" xfId="1" xr:uid="{CB9D3048-AD63-47CD-BEC6-A5F6FF8F2B52}"/>
  </cellStyles>
  <dxfs count="0"/>
  <tableStyles count="0" defaultTableStyle="TableStyleMedium2" defaultPivotStyle="PivotStyleLight16"/>
  <colors>
    <mruColors>
      <color rgb="FF66FF66"/>
      <color rgb="FF66FF99"/>
      <color rgb="FFFF99CC"/>
      <color rgb="FFE8E8E8"/>
      <color rgb="FF9CBD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t-LT" sz="1400" b="1" i="0" u="none" strike="noStrike" kern="1200" spc="0" baseline="0">
                <a:solidFill>
                  <a:sysClr val="windowText" lastClr="000000"/>
                </a:solidFill>
                <a:latin typeface="Times New Roman" panose="02020603050405020304" pitchFamily="18" charset="0"/>
                <a:cs typeface="Times New Roman" panose="02020603050405020304" pitchFamily="18" charset="0"/>
              </a:rPr>
              <a:t>2025 m. SVP 007 programos įvykdymas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t-L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solidFill>
              <a:schemeClr val="accent3">
                <a:lumMod val="40000"/>
                <a:lumOff val="60000"/>
              </a:schemeClr>
            </a:solidFill>
          </c:spPr>
          <c:dPt>
            <c:idx val="0"/>
            <c:bubble3D val="0"/>
            <c:explosion val="2"/>
            <c:spPr>
              <a:solidFill>
                <a:schemeClr val="bg1"/>
              </a:solidFill>
              <a:ln w="25400">
                <a:solidFill>
                  <a:schemeClr val="lt1"/>
                </a:solidFill>
              </a:ln>
              <a:effectLst/>
              <a:sp3d contourW="25400">
                <a:contourClr>
                  <a:schemeClr val="lt1"/>
                </a:contourClr>
              </a:sp3d>
            </c:spPr>
            <c:extLst>
              <c:ext xmlns:c16="http://schemas.microsoft.com/office/drawing/2014/chart" uri="{C3380CC4-5D6E-409C-BE32-E72D297353CC}">
                <c16:uniqueId val="{00000001-E390-43FA-AE1E-AFB5EED52368}"/>
              </c:ext>
            </c:extLst>
          </c:dPt>
          <c:dPt>
            <c:idx val="1"/>
            <c:bubble3D val="0"/>
            <c:explosion val="40"/>
            <c:spPr>
              <a:solidFill>
                <a:srgbClr val="66FF66"/>
              </a:solidFill>
              <a:ln w="25400">
                <a:solidFill>
                  <a:schemeClr val="lt1"/>
                </a:solidFill>
              </a:ln>
              <a:effectLst/>
              <a:sp3d contourW="25400">
                <a:contourClr>
                  <a:schemeClr val="lt1"/>
                </a:contourClr>
              </a:sp3d>
            </c:spPr>
            <c:extLst>
              <c:ext xmlns:c16="http://schemas.microsoft.com/office/drawing/2014/chart" uri="{C3380CC4-5D6E-409C-BE32-E72D297353CC}">
                <c16:uniqueId val="{00000002-E390-43FA-AE1E-AFB5EED52368}"/>
              </c:ext>
            </c:extLst>
          </c:dPt>
          <c:dPt>
            <c:idx val="2"/>
            <c:bubble3D val="0"/>
            <c:explosion val="54"/>
            <c:spPr>
              <a:solidFill>
                <a:srgbClr val="FF99CC"/>
              </a:solidFill>
              <a:ln w="25400">
                <a:solidFill>
                  <a:schemeClr val="lt1"/>
                </a:solidFill>
              </a:ln>
              <a:effectLst/>
              <a:sp3d contourW="25400">
                <a:contourClr>
                  <a:schemeClr val="lt1"/>
                </a:contourClr>
              </a:sp3d>
            </c:spPr>
            <c:extLst>
              <c:ext xmlns:c16="http://schemas.microsoft.com/office/drawing/2014/chart" uri="{C3380CC4-5D6E-409C-BE32-E72D297353CC}">
                <c16:uniqueId val="{00000003-E390-43FA-AE1E-AFB5EED52368}"/>
              </c:ext>
            </c:extLst>
          </c:dPt>
          <c:dLbls>
            <c:dLbl>
              <c:idx val="0"/>
              <c:tx>
                <c:rich>
                  <a:bodyPr/>
                  <a:lstStyle/>
                  <a:p>
                    <a:fld id="{E1F46AE4-8252-4ED8-9A76-AF2C961A8999}" type="CATEGORYNAME">
                      <a:rPr lang="en-US"/>
                      <a:pPr/>
                      <a:t>[KATEGORIJOS PAVADINIMAS]</a:t>
                    </a:fld>
                    <a:r>
                      <a:rPr lang="en-US" baseline="0"/>
                      <a:t> </a:t>
                    </a:r>
                    <a:fld id="{1490B899-E833-4343-990B-CCFD57E57A36}" type="PERCENTAGE">
                      <a:rPr lang="en-US" baseline="0"/>
                      <a:pPr/>
                      <a:t>[PROCENTAI]</a:t>
                    </a:fld>
                    <a:endParaRPr lang="en-US" baseline="0"/>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E390-43FA-AE1E-AFB5EED52368}"/>
                </c:ext>
              </c:extLst>
            </c:dLbl>
            <c:dLbl>
              <c:idx val="1"/>
              <c:tx>
                <c:rich>
                  <a:bodyPr/>
                  <a:lstStyle/>
                  <a:p>
                    <a:fld id="{A35537F9-932B-4A02-B1E7-A1950BB12098}" type="CATEGORYNAME">
                      <a:rPr lang="en-US"/>
                      <a:pPr/>
                      <a:t>[KATEGORIJOS PAVADINIMAS]</a:t>
                    </a:fld>
                    <a:r>
                      <a:rPr lang="en-US" baseline="0"/>
                      <a:t> </a:t>
                    </a:r>
                    <a:fld id="{D50D0ACF-0015-4B81-A1DB-FE566DBA2853}" type="PERCENTAGE">
                      <a:rPr lang="en-US" baseline="0"/>
                      <a:pPr/>
                      <a:t>[PROCENTAI]</a:t>
                    </a:fld>
                    <a:endParaRPr lang="en-US" baseline="0"/>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E390-43FA-AE1E-AFB5EED52368}"/>
                </c:ext>
              </c:extLst>
            </c:dLbl>
            <c:dLbl>
              <c:idx val="2"/>
              <c:layout>
                <c:manualLayout>
                  <c:x val="0.11796347331583552"/>
                  <c:y val="-2.2029746281714786E-2"/>
                </c:manualLayout>
              </c:layout>
              <c:tx>
                <c:rich>
                  <a:bodyPr/>
                  <a:lstStyle/>
                  <a:p>
                    <a:fld id="{0C2435CC-7270-4F7C-83ED-DAA97981E9CD}" type="CATEGORYNAME">
                      <a:rPr lang="en-US"/>
                      <a:pPr/>
                      <a:t>[KATEGORIJOS PAVADINIMAS]</a:t>
                    </a:fld>
                    <a:r>
                      <a:rPr lang="en-US" baseline="0"/>
                      <a:t> </a:t>
                    </a:r>
                    <a:fld id="{D1634187-0B07-41C8-BC20-1597CD4D3D28}" type="PERCENTAGE">
                      <a:rPr lang="en-US" baseline="0"/>
                      <a:pPr/>
                      <a:t>[PROCENTAI]</a:t>
                    </a:fld>
                    <a:endParaRPr lang="en-US" baseline="0"/>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E390-43FA-AE1E-AFB5EED5236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lt-LT"/>
              </a:p>
            </c:txPr>
            <c:showLegendKey val="0"/>
            <c:showVal val="1"/>
            <c:showCatName val="0"/>
            <c:showSerName val="0"/>
            <c:showPercent val="0"/>
            <c:showBubbleSize val="0"/>
            <c:showLeaderLines val="0"/>
            <c:extLst>
              <c:ext xmlns:c15="http://schemas.microsoft.com/office/drawing/2012/chart" uri="{CE6537A1-D6FC-4f65-9D91-7224C49458BB}"/>
            </c:extLst>
          </c:dLbls>
          <c:cat>
            <c:strRef>
              <c:f>Aprašymas!$B$19:$B$21</c:f>
              <c:strCache>
                <c:ptCount val="3"/>
                <c:pt idx="0">
                  <c:v>Faktiškai įvykdyta</c:v>
                </c:pt>
                <c:pt idx="1">
                  <c:v>Įvykdyta iš dalies</c:v>
                </c:pt>
                <c:pt idx="2">
                  <c:v>Neįvykdyta</c:v>
                </c:pt>
              </c:strCache>
            </c:strRef>
          </c:cat>
          <c:val>
            <c:numRef>
              <c:f>Aprašymas!$C$19:$C$21</c:f>
              <c:numCache>
                <c:formatCode>General</c:formatCode>
                <c:ptCount val="3"/>
                <c:pt idx="0">
                  <c:v>31</c:v>
                </c:pt>
                <c:pt idx="1">
                  <c:v>3</c:v>
                </c:pt>
                <c:pt idx="2">
                  <c:v>1</c:v>
                </c:pt>
              </c:numCache>
            </c:numRef>
          </c:val>
          <c:extLst>
            <c:ext xmlns:c16="http://schemas.microsoft.com/office/drawing/2014/chart" uri="{C3380CC4-5D6E-409C-BE32-E72D297353CC}">
              <c16:uniqueId val="{00000000-E390-43FA-AE1E-AFB5EED52368}"/>
            </c:ext>
          </c:extLst>
        </c:ser>
        <c:dLbls>
          <c:showLegendKey val="0"/>
          <c:showVal val="0"/>
          <c:showCatName val="0"/>
          <c:showSerName val="0"/>
          <c:showPercent val="0"/>
          <c:showBubbleSize val="0"/>
          <c:showLeaderLines val="0"/>
        </c:dLbls>
      </c:pie3D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lt-L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552450</xdr:colOff>
      <xdr:row>17</xdr:row>
      <xdr:rowOff>157162</xdr:rowOff>
    </xdr:from>
    <xdr:to>
      <xdr:col>8</xdr:col>
      <xdr:colOff>57150</xdr:colOff>
      <xdr:row>29</xdr:row>
      <xdr:rowOff>42862</xdr:rowOff>
    </xdr:to>
    <xdr:graphicFrame macro="">
      <xdr:nvGraphicFramePr>
        <xdr:cNvPr id="3" name="Diagrama 2">
          <a:extLst>
            <a:ext uri="{FF2B5EF4-FFF2-40B4-BE49-F238E27FC236}">
              <a16:creationId xmlns:a16="http://schemas.microsoft.com/office/drawing/2014/main" id="{2BCA546F-0F28-0571-4ECC-703712DBA9D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E12F5-7EF4-4311-87A2-3EFB2737E270}">
  <dimension ref="A1:L454"/>
  <sheetViews>
    <sheetView workbookViewId="0">
      <selection activeCell="A3" sqref="A3"/>
    </sheetView>
  </sheetViews>
  <sheetFormatPr defaultRowHeight="15" x14ac:dyDescent="0.25"/>
  <cols>
    <col min="3" max="3" width="12" customWidth="1"/>
  </cols>
  <sheetData>
    <row r="1" spans="1:12" ht="15.75" x14ac:dyDescent="0.25">
      <c r="A1" s="299" t="s">
        <v>121</v>
      </c>
      <c r="B1" s="299"/>
      <c r="C1" s="299"/>
      <c r="D1" s="299"/>
      <c r="E1" s="299"/>
      <c r="F1" s="299"/>
      <c r="G1" s="299"/>
      <c r="H1" s="299"/>
      <c r="I1" s="299"/>
      <c r="J1" s="299"/>
      <c r="K1" s="299"/>
      <c r="L1" s="299"/>
    </row>
    <row r="2" spans="1:12" ht="15.75" x14ac:dyDescent="0.25">
      <c r="D2" s="300" t="s">
        <v>114</v>
      </c>
      <c r="E2" s="300"/>
      <c r="F2" s="300"/>
      <c r="G2" s="300"/>
      <c r="H2" s="300"/>
      <c r="I2" s="300"/>
      <c r="J2" s="300"/>
      <c r="K2" s="300"/>
      <c r="L2" s="300"/>
    </row>
    <row r="4" spans="1:12" s="21" customFormat="1" ht="33" customHeight="1" x14ac:dyDescent="0.25">
      <c r="A4" s="296" t="s">
        <v>115</v>
      </c>
      <c r="B4" s="296"/>
      <c r="C4" s="296"/>
      <c r="D4" s="296"/>
      <c r="E4" s="296"/>
      <c r="F4" s="296"/>
      <c r="G4" s="296"/>
      <c r="H4" s="296"/>
      <c r="I4" s="296"/>
      <c r="J4" s="296"/>
      <c r="K4" s="296"/>
      <c r="L4" s="296"/>
    </row>
    <row r="5" spans="1:12" x14ac:dyDescent="0.25">
      <c r="A5" s="22"/>
      <c r="B5" s="22"/>
      <c r="C5" s="22"/>
      <c r="D5" s="22"/>
      <c r="E5" s="22"/>
      <c r="F5" s="22"/>
      <c r="G5" s="22"/>
      <c r="H5" s="22"/>
      <c r="I5" s="22"/>
      <c r="J5" s="22"/>
      <c r="K5" s="22"/>
      <c r="L5" s="22"/>
    </row>
    <row r="6" spans="1:12" ht="63" customHeight="1" x14ac:dyDescent="0.25">
      <c r="A6" s="301" t="s">
        <v>116</v>
      </c>
      <c r="B6" s="301"/>
      <c r="C6" s="301"/>
      <c r="D6" s="301"/>
      <c r="E6" s="301"/>
      <c r="F6" s="301"/>
      <c r="G6" s="301"/>
      <c r="H6" s="301"/>
      <c r="I6" s="301"/>
      <c r="J6" s="301"/>
      <c r="K6" s="301"/>
      <c r="L6" s="301"/>
    </row>
    <row r="7" spans="1:12" x14ac:dyDescent="0.25">
      <c r="A7" s="23"/>
      <c r="B7" s="23"/>
      <c r="C7" s="23"/>
      <c r="D7" s="23"/>
      <c r="E7" s="23"/>
      <c r="F7" s="23"/>
      <c r="G7" s="23"/>
      <c r="H7" s="23"/>
      <c r="I7" s="23"/>
      <c r="J7" s="23"/>
      <c r="K7" s="23"/>
      <c r="L7" s="23"/>
    </row>
    <row r="8" spans="1:12" x14ac:dyDescent="0.25">
      <c r="A8" s="302" t="s">
        <v>122</v>
      </c>
      <c r="B8" s="302"/>
      <c r="C8" s="302"/>
      <c r="D8" s="302"/>
      <c r="E8" s="302"/>
      <c r="F8" s="302"/>
      <c r="G8" s="302"/>
      <c r="H8" s="302"/>
      <c r="I8" s="302"/>
      <c r="J8" s="302"/>
      <c r="K8" s="23"/>
      <c r="L8" s="23"/>
    </row>
    <row r="9" spans="1:12" x14ac:dyDescent="0.25">
      <c r="A9" s="303" t="s">
        <v>117</v>
      </c>
      <c r="B9" s="303"/>
      <c r="C9" s="303"/>
      <c r="D9" s="303"/>
      <c r="E9" s="303"/>
      <c r="F9" s="303"/>
      <c r="G9" s="303"/>
      <c r="H9" s="303"/>
      <c r="I9" s="303"/>
      <c r="J9" s="303"/>
      <c r="K9" s="23"/>
      <c r="L9" s="23"/>
    </row>
    <row r="10" spans="1:12" ht="34.5" customHeight="1" x14ac:dyDescent="0.25">
      <c r="A10" s="296" t="s">
        <v>118</v>
      </c>
      <c r="B10" s="296"/>
      <c r="C10" s="296"/>
      <c r="D10" s="296"/>
      <c r="E10" s="296"/>
      <c r="F10" s="296"/>
      <c r="G10" s="296"/>
      <c r="H10" s="296"/>
      <c r="I10" s="296"/>
      <c r="J10" s="296"/>
      <c r="K10" s="296"/>
      <c r="L10" s="296"/>
    </row>
    <row r="11" spans="1:12" x14ac:dyDescent="0.25">
      <c r="A11" s="297" t="s">
        <v>119</v>
      </c>
      <c r="B11" s="297"/>
      <c r="C11" s="297"/>
      <c r="D11" s="297"/>
      <c r="E11" s="297"/>
      <c r="F11" s="297"/>
      <c r="G11" s="297"/>
      <c r="H11" s="297"/>
      <c r="I11" s="297"/>
      <c r="J11" s="297"/>
      <c r="K11" s="297"/>
      <c r="L11" s="297"/>
    </row>
    <row r="12" spans="1:12" x14ac:dyDescent="0.25">
      <c r="A12" s="297" t="s">
        <v>120</v>
      </c>
      <c r="B12" s="297"/>
      <c r="C12" s="297"/>
      <c r="D12" s="297"/>
      <c r="E12" s="297"/>
      <c r="F12" s="297"/>
      <c r="G12" s="297"/>
      <c r="H12" s="297"/>
      <c r="I12" s="297"/>
      <c r="J12" s="297"/>
      <c r="K12" s="297"/>
      <c r="L12" s="297"/>
    </row>
    <row r="13" spans="1:12" x14ac:dyDescent="0.25">
      <c r="A13" s="23"/>
      <c r="B13" s="23"/>
      <c r="C13" s="23"/>
      <c r="D13" s="23"/>
      <c r="E13" s="23"/>
      <c r="F13" s="23"/>
      <c r="G13" s="23"/>
      <c r="H13" s="23"/>
      <c r="I13" s="23"/>
      <c r="J13" s="23"/>
      <c r="K13" s="23"/>
      <c r="L13" s="23"/>
    </row>
    <row r="14" spans="1:12" x14ac:dyDescent="0.25">
      <c r="A14" s="24" t="s">
        <v>328</v>
      </c>
      <c r="B14" s="24"/>
      <c r="C14" s="24"/>
      <c r="D14" s="24"/>
      <c r="E14" s="24"/>
      <c r="F14" s="24"/>
      <c r="G14" s="24"/>
      <c r="H14" s="24"/>
      <c r="I14" s="24"/>
      <c r="J14" s="24"/>
      <c r="K14" s="23"/>
      <c r="L14" s="23"/>
    </row>
    <row r="15" spans="1:12" x14ac:dyDescent="0.25">
      <c r="A15" s="24" t="s">
        <v>394</v>
      </c>
      <c r="B15" s="24"/>
      <c r="C15" s="24"/>
      <c r="D15" s="24"/>
      <c r="E15" s="24"/>
      <c r="F15" s="24"/>
      <c r="G15" s="24"/>
      <c r="H15" s="24"/>
      <c r="I15" s="24"/>
      <c r="J15" s="24"/>
      <c r="K15" s="23"/>
      <c r="L15" s="23"/>
    </row>
    <row r="16" spans="1:12" ht="13.9" customHeight="1" x14ac:dyDescent="0.25">
      <c r="A16" s="298" t="s">
        <v>392</v>
      </c>
      <c r="B16" s="298"/>
      <c r="C16" s="298"/>
      <c r="D16" s="298"/>
      <c r="E16" s="298"/>
      <c r="F16" s="298"/>
      <c r="G16" s="298"/>
      <c r="H16" s="298"/>
      <c r="I16" s="298"/>
      <c r="J16" s="24"/>
      <c r="K16" s="23"/>
      <c r="L16" s="23"/>
    </row>
    <row r="17" spans="1:9" x14ac:dyDescent="0.25">
      <c r="A17" s="24" t="s">
        <v>393</v>
      </c>
      <c r="B17" s="64"/>
      <c r="C17" s="64"/>
      <c r="D17" s="64"/>
      <c r="E17" s="64"/>
      <c r="F17" s="64"/>
      <c r="G17" s="64"/>
      <c r="H17" s="64"/>
      <c r="I17" s="64"/>
    </row>
    <row r="18" spans="1:9" x14ac:dyDescent="0.25">
      <c r="I18" s="25"/>
    </row>
    <row r="19" spans="1:9" ht="30" x14ac:dyDescent="0.25">
      <c r="B19" s="65" t="s">
        <v>329</v>
      </c>
      <c r="C19" s="66">
        <v>31</v>
      </c>
      <c r="D19" s="26"/>
    </row>
    <row r="20" spans="1:9" ht="30" x14ac:dyDescent="0.25">
      <c r="B20" s="65" t="s">
        <v>330</v>
      </c>
      <c r="C20" s="66">
        <v>3</v>
      </c>
      <c r="D20" s="26"/>
    </row>
    <row r="21" spans="1:9" ht="30" x14ac:dyDescent="0.25">
      <c r="B21" s="65" t="s">
        <v>331</v>
      </c>
      <c r="C21" s="66">
        <v>1</v>
      </c>
    </row>
    <row r="32" spans="1:9"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sheetData>
  <mergeCells count="10">
    <mergeCell ref="A10:L10"/>
    <mergeCell ref="A11:L11"/>
    <mergeCell ref="A12:L12"/>
    <mergeCell ref="A16:I16"/>
    <mergeCell ref="A1:L1"/>
    <mergeCell ref="D2:L2"/>
    <mergeCell ref="A4:L4"/>
    <mergeCell ref="A6:L6"/>
    <mergeCell ref="A8:J8"/>
    <mergeCell ref="A9:J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39"/>
  <sheetViews>
    <sheetView tabSelected="1" zoomScaleNormal="100" workbookViewId="0">
      <selection activeCell="A2" sqref="A2"/>
    </sheetView>
  </sheetViews>
  <sheetFormatPr defaultColWidth="9.140625" defaultRowHeight="15" x14ac:dyDescent="0.25"/>
  <cols>
    <col min="1" max="1" width="12.7109375" style="1" customWidth="1"/>
    <col min="2" max="2" width="50.7109375" style="1" customWidth="1"/>
    <col min="3" max="5" width="15.7109375" style="1" customWidth="1"/>
    <col min="6" max="6" width="7.7109375" style="1" customWidth="1"/>
    <col min="7" max="7" width="50.7109375" style="1" customWidth="1"/>
    <col min="8" max="8" width="5.7109375" style="1" customWidth="1"/>
    <col min="9" max="9" width="10.7109375" style="1" customWidth="1"/>
    <col min="10" max="10" width="10.7109375" style="30" customWidth="1"/>
    <col min="11" max="11" width="50.7109375" style="1" customWidth="1"/>
    <col min="12" max="12" width="50" style="1" customWidth="1"/>
    <col min="13" max="16384" width="9.140625" style="1"/>
  </cols>
  <sheetData>
    <row r="1" spans="1:12" x14ac:dyDescent="0.25">
      <c r="K1" s="14"/>
    </row>
    <row r="2" spans="1:12" x14ac:dyDescent="0.25">
      <c r="B2" s="304" t="s">
        <v>110</v>
      </c>
      <c r="C2" s="304"/>
      <c r="D2" s="304"/>
      <c r="E2" s="304"/>
      <c r="F2" s="304"/>
      <c r="G2" s="34"/>
      <c r="H2" s="34"/>
      <c r="I2" s="34"/>
      <c r="K2" s="14"/>
    </row>
    <row r="3" spans="1:12" ht="15.75" thickBot="1" x14ac:dyDescent="0.3">
      <c r="K3" s="14"/>
    </row>
    <row r="4" spans="1:12" ht="15" customHeight="1" x14ac:dyDescent="0.25">
      <c r="A4" s="311" t="s">
        <v>107</v>
      </c>
      <c r="B4" s="314" t="s">
        <v>335</v>
      </c>
      <c r="C4" s="314" t="s">
        <v>111</v>
      </c>
      <c r="D4" s="314" t="s">
        <v>112</v>
      </c>
      <c r="E4" s="314" t="s">
        <v>113</v>
      </c>
      <c r="F4" s="305" t="s">
        <v>108</v>
      </c>
      <c r="G4" s="314" t="s">
        <v>139</v>
      </c>
      <c r="H4" s="314"/>
      <c r="I4" s="314"/>
      <c r="J4" s="314"/>
      <c r="K4" s="308" t="s">
        <v>334</v>
      </c>
    </row>
    <row r="5" spans="1:12" x14ac:dyDescent="0.25">
      <c r="A5" s="312"/>
      <c r="B5" s="315"/>
      <c r="C5" s="315"/>
      <c r="D5" s="315"/>
      <c r="E5" s="315"/>
      <c r="F5" s="306"/>
      <c r="G5" s="315" t="s">
        <v>140</v>
      </c>
      <c r="H5" s="315" t="s">
        <v>241</v>
      </c>
      <c r="I5" s="315" t="s">
        <v>242</v>
      </c>
      <c r="J5" s="315"/>
      <c r="K5" s="309"/>
    </row>
    <row r="6" spans="1:12" ht="46.5" customHeight="1" thickBot="1" x14ac:dyDescent="0.3">
      <c r="A6" s="313"/>
      <c r="B6" s="316"/>
      <c r="C6" s="316"/>
      <c r="D6" s="316"/>
      <c r="E6" s="316"/>
      <c r="F6" s="307"/>
      <c r="G6" s="316"/>
      <c r="H6" s="316"/>
      <c r="I6" s="67" t="s">
        <v>243</v>
      </c>
      <c r="J6" s="67" t="s">
        <v>109</v>
      </c>
      <c r="K6" s="310"/>
    </row>
    <row r="7" spans="1:12" ht="15.75" thickBot="1" x14ac:dyDescent="0.3">
      <c r="A7" s="201" t="s">
        <v>0</v>
      </c>
      <c r="B7" s="68" t="s">
        <v>1</v>
      </c>
      <c r="C7" s="69">
        <f>SUM(C8:C8)</f>
        <v>38035155.649999999</v>
      </c>
      <c r="D7" s="69">
        <f>SUM(D8:D8)</f>
        <v>39400645.560000002</v>
      </c>
      <c r="E7" s="69">
        <f>SUM(E8:E8)</f>
        <v>37713331.409999996</v>
      </c>
      <c r="F7" s="70">
        <f>E7*100/D7</f>
        <v>95.717546943664829</v>
      </c>
      <c r="G7" s="71"/>
      <c r="H7" s="72"/>
      <c r="I7" s="73"/>
      <c r="J7" s="73"/>
      <c r="K7" s="202"/>
    </row>
    <row r="8" spans="1:12" ht="15.75" thickBot="1" x14ac:dyDescent="0.3">
      <c r="A8" s="79" t="s">
        <v>2</v>
      </c>
      <c r="B8" s="80" t="s">
        <v>3</v>
      </c>
      <c r="C8" s="81">
        <f>C9+C26+C103</f>
        <v>38035155.649999999</v>
      </c>
      <c r="D8" s="81">
        <f>D9+D26+D103</f>
        <v>39400645.560000002</v>
      </c>
      <c r="E8" s="81">
        <f>E9+E26+E103</f>
        <v>37713331.409999996</v>
      </c>
      <c r="F8" s="82">
        <f>E8*100/D8</f>
        <v>95.717546943664829</v>
      </c>
      <c r="G8" s="83"/>
      <c r="H8" s="84"/>
      <c r="I8" s="85"/>
      <c r="J8" s="85"/>
      <c r="K8" s="86"/>
    </row>
    <row r="9" spans="1:12" ht="60" customHeight="1" x14ac:dyDescent="0.25">
      <c r="A9" s="92" t="s">
        <v>4</v>
      </c>
      <c r="B9" s="93" t="s">
        <v>5</v>
      </c>
      <c r="C9" s="94">
        <f>C12+C13+C14+C15+C16+C17+C18+C19+C24+C25</f>
        <v>23823424</v>
      </c>
      <c r="D9" s="94">
        <f>D12+D13+D14+D15+D16+D17+D18+D19+D24+D25</f>
        <v>25741245.450000003</v>
      </c>
      <c r="E9" s="94">
        <f>E12+E13+E14+E15+E16+E17+E18+E19+E24+E25</f>
        <v>25567025.299999997</v>
      </c>
      <c r="F9" s="95">
        <f>E9*100/D9</f>
        <v>99.323186788539758</v>
      </c>
      <c r="G9" s="96" t="s">
        <v>141</v>
      </c>
      <c r="H9" s="97" t="s">
        <v>244</v>
      </c>
      <c r="I9" s="95" t="s">
        <v>314</v>
      </c>
      <c r="J9" s="98" t="s">
        <v>313</v>
      </c>
      <c r="K9" s="99" t="s">
        <v>347</v>
      </c>
      <c r="L9" s="250"/>
    </row>
    <row r="10" spans="1:12" ht="43.5" customHeight="1" x14ac:dyDescent="0.25">
      <c r="A10" s="100"/>
      <c r="B10" s="15"/>
      <c r="C10" s="16"/>
      <c r="D10" s="16"/>
      <c r="E10" s="16"/>
      <c r="F10" s="27"/>
      <c r="G10" s="37" t="s">
        <v>142</v>
      </c>
      <c r="H10" s="39" t="s">
        <v>244</v>
      </c>
      <c r="I10" s="17" t="s">
        <v>315</v>
      </c>
      <c r="J10" s="17">
        <v>7281</v>
      </c>
      <c r="K10" s="101" t="s">
        <v>388</v>
      </c>
    </row>
    <row r="11" spans="1:12" ht="45.75" thickBot="1" x14ac:dyDescent="0.3">
      <c r="A11" s="102"/>
      <c r="B11" s="103"/>
      <c r="C11" s="104"/>
      <c r="D11" s="104"/>
      <c r="E11" s="104"/>
      <c r="F11" s="105"/>
      <c r="G11" s="106" t="s">
        <v>143</v>
      </c>
      <c r="H11" s="107" t="s">
        <v>244</v>
      </c>
      <c r="I11" s="108">
        <v>830</v>
      </c>
      <c r="J11" s="108">
        <v>649</v>
      </c>
      <c r="K11" s="109" t="s">
        <v>348</v>
      </c>
    </row>
    <row r="12" spans="1:12" ht="30.75" thickBot="1" x14ac:dyDescent="0.3">
      <c r="A12" s="203" t="s">
        <v>6</v>
      </c>
      <c r="B12" s="110" t="s">
        <v>7</v>
      </c>
      <c r="C12" s="111">
        <v>6996500</v>
      </c>
      <c r="D12" s="111">
        <v>8362672.0999999996</v>
      </c>
      <c r="E12" s="111">
        <v>8362672.0999999996</v>
      </c>
      <c r="F12" s="112">
        <f>E12*100/D12</f>
        <v>100</v>
      </c>
      <c r="G12" s="113" t="s">
        <v>144</v>
      </c>
      <c r="H12" s="114" t="s">
        <v>244</v>
      </c>
      <c r="I12" s="115" t="s">
        <v>245</v>
      </c>
      <c r="J12" s="112" t="s">
        <v>316</v>
      </c>
      <c r="K12" s="204" t="s">
        <v>349</v>
      </c>
    </row>
    <row r="13" spans="1:12" ht="75.75" thickBot="1" x14ac:dyDescent="0.3">
      <c r="A13" s="116" t="s">
        <v>8</v>
      </c>
      <c r="B13" s="117" t="s">
        <v>9</v>
      </c>
      <c r="C13" s="118">
        <v>12998900</v>
      </c>
      <c r="D13" s="118">
        <v>12794959</v>
      </c>
      <c r="E13" s="118">
        <v>12744620.380000001</v>
      </c>
      <c r="F13" s="119">
        <f t="shared" ref="F13:F19" si="0">E13*100/D13</f>
        <v>99.606574589258159</v>
      </c>
      <c r="G13" s="120" t="s">
        <v>145</v>
      </c>
      <c r="H13" s="121" t="s">
        <v>244</v>
      </c>
      <c r="I13" s="122" t="s">
        <v>246</v>
      </c>
      <c r="J13" s="119" t="s">
        <v>317</v>
      </c>
      <c r="K13" s="123" t="s">
        <v>350</v>
      </c>
    </row>
    <row r="14" spans="1:12" ht="48.6" customHeight="1" thickBot="1" x14ac:dyDescent="0.3">
      <c r="A14" s="203" t="s">
        <v>10</v>
      </c>
      <c r="B14" s="110" t="s">
        <v>11</v>
      </c>
      <c r="C14" s="111">
        <v>1200000</v>
      </c>
      <c r="D14" s="111">
        <v>1636201.83</v>
      </c>
      <c r="E14" s="111">
        <v>1628471.17</v>
      </c>
      <c r="F14" s="112">
        <f t="shared" si="0"/>
        <v>99.527524058569227</v>
      </c>
      <c r="G14" s="113" t="s">
        <v>146</v>
      </c>
      <c r="H14" s="114" t="s">
        <v>244</v>
      </c>
      <c r="I14" s="115" t="s">
        <v>247</v>
      </c>
      <c r="J14" s="112">
        <v>793</v>
      </c>
      <c r="K14" s="205" t="s">
        <v>320</v>
      </c>
    </row>
    <row r="15" spans="1:12" ht="60" customHeight="1" thickBot="1" x14ac:dyDescent="0.3">
      <c r="A15" s="116" t="s">
        <v>12</v>
      </c>
      <c r="B15" s="117" t="s">
        <v>13</v>
      </c>
      <c r="C15" s="118">
        <v>1200000</v>
      </c>
      <c r="D15" s="118">
        <v>1363695.17</v>
      </c>
      <c r="E15" s="118">
        <v>1303839.43</v>
      </c>
      <c r="F15" s="119">
        <f t="shared" si="0"/>
        <v>95.610768350818461</v>
      </c>
      <c r="G15" s="120" t="s">
        <v>147</v>
      </c>
      <c r="H15" s="121" t="s">
        <v>244</v>
      </c>
      <c r="I15" s="122" t="s">
        <v>248</v>
      </c>
      <c r="J15" s="119" t="s">
        <v>318</v>
      </c>
      <c r="K15" s="123" t="s">
        <v>321</v>
      </c>
    </row>
    <row r="16" spans="1:12" ht="60.75" thickBot="1" x14ac:dyDescent="0.3">
      <c r="A16" s="203" t="s">
        <v>14</v>
      </c>
      <c r="B16" s="110" t="s">
        <v>15</v>
      </c>
      <c r="C16" s="111">
        <v>372136</v>
      </c>
      <c r="D16" s="111">
        <v>389686</v>
      </c>
      <c r="E16" s="111">
        <v>371336</v>
      </c>
      <c r="F16" s="112">
        <f t="shared" si="0"/>
        <v>95.291080510975505</v>
      </c>
      <c r="G16" s="113" t="s">
        <v>148</v>
      </c>
      <c r="H16" s="114" t="s">
        <v>244</v>
      </c>
      <c r="I16" s="115" t="s">
        <v>249</v>
      </c>
      <c r="J16" s="112">
        <v>662</v>
      </c>
      <c r="K16" s="206" t="s">
        <v>351</v>
      </c>
    </row>
    <row r="17" spans="1:12" ht="30.75" thickBot="1" x14ac:dyDescent="0.3">
      <c r="A17" s="116" t="s">
        <v>16</v>
      </c>
      <c r="B17" s="117" t="s">
        <v>17</v>
      </c>
      <c r="C17" s="118">
        <v>758788</v>
      </c>
      <c r="D17" s="118">
        <v>678931.35</v>
      </c>
      <c r="E17" s="118">
        <v>654032.06999999995</v>
      </c>
      <c r="F17" s="119">
        <f t="shared" si="0"/>
        <v>96.332577660465958</v>
      </c>
      <c r="G17" s="120" t="s">
        <v>149</v>
      </c>
      <c r="H17" s="121" t="s">
        <v>244</v>
      </c>
      <c r="I17" s="122" t="s">
        <v>250</v>
      </c>
      <c r="J17" s="119" t="s">
        <v>319</v>
      </c>
      <c r="K17" s="124" t="s">
        <v>352</v>
      </c>
    </row>
    <row r="18" spans="1:12" ht="45" customHeight="1" thickBot="1" x14ac:dyDescent="0.3">
      <c r="A18" s="203" t="s">
        <v>18</v>
      </c>
      <c r="B18" s="110" t="s">
        <v>19</v>
      </c>
      <c r="C18" s="111">
        <v>70000</v>
      </c>
      <c r="D18" s="111">
        <v>119000</v>
      </c>
      <c r="E18" s="111">
        <v>106443.41</v>
      </c>
      <c r="F18" s="112">
        <f t="shared" si="0"/>
        <v>89.448243697478986</v>
      </c>
      <c r="G18" s="113" t="s">
        <v>150</v>
      </c>
      <c r="H18" s="114" t="s">
        <v>251</v>
      </c>
      <c r="I18" s="115" t="s">
        <v>252</v>
      </c>
      <c r="J18" s="112">
        <v>30</v>
      </c>
      <c r="K18" s="207" t="s">
        <v>336</v>
      </c>
      <c r="L18" s="249"/>
    </row>
    <row r="19" spans="1:12" ht="45" x14ac:dyDescent="0.25">
      <c r="A19" s="125" t="s">
        <v>20</v>
      </c>
      <c r="B19" s="126" t="s">
        <v>21</v>
      </c>
      <c r="C19" s="127">
        <f>SUM(C20:C23)+140000</f>
        <v>140000</v>
      </c>
      <c r="D19" s="127">
        <f>SUM(D20:D23)+327600</f>
        <v>327600</v>
      </c>
      <c r="E19" s="127">
        <f>SUM(E20:E23)+327173.47</f>
        <v>327173.46999999997</v>
      </c>
      <c r="F19" s="128">
        <f t="shared" si="0"/>
        <v>99.869801587301581</v>
      </c>
      <c r="G19" s="129" t="s">
        <v>151</v>
      </c>
      <c r="H19" s="130" t="s">
        <v>244</v>
      </c>
      <c r="I19" s="131" t="s">
        <v>253</v>
      </c>
      <c r="J19" s="128">
        <v>649</v>
      </c>
      <c r="K19" s="132" t="s">
        <v>353</v>
      </c>
      <c r="L19" s="251"/>
    </row>
    <row r="20" spans="1:12" ht="30" x14ac:dyDescent="0.25">
      <c r="A20" s="133"/>
      <c r="B20" s="44"/>
      <c r="C20" s="45">
        <v>0</v>
      </c>
      <c r="D20" s="45">
        <v>0</v>
      </c>
      <c r="E20" s="45">
        <v>0</v>
      </c>
      <c r="F20" s="28"/>
      <c r="G20" s="46" t="s">
        <v>152</v>
      </c>
      <c r="H20" s="47" t="s">
        <v>244</v>
      </c>
      <c r="I20" s="48" t="s">
        <v>254</v>
      </c>
      <c r="J20" s="28">
        <v>640</v>
      </c>
      <c r="K20" s="134" t="s">
        <v>123</v>
      </c>
    </row>
    <row r="21" spans="1:12" x14ac:dyDescent="0.25">
      <c r="A21" s="133"/>
      <c r="B21" s="44"/>
      <c r="C21" s="45">
        <v>0</v>
      </c>
      <c r="D21" s="45">
        <v>0</v>
      </c>
      <c r="E21" s="45">
        <v>0</v>
      </c>
      <c r="F21" s="28"/>
      <c r="G21" s="46" t="s">
        <v>153</v>
      </c>
      <c r="H21" s="47" t="s">
        <v>255</v>
      </c>
      <c r="I21" s="48" t="s">
        <v>256</v>
      </c>
      <c r="J21" s="28">
        <v>8</v>
      </c>
      <c r="K21" s="135" t="s">
        <v>302</v>
      </c>
    </row>
    <row r="22" spans="1:12" ht="30" x14ac:dyDescent="0.25">
      <c r="A22" s="133"/>
      <c r="B22" s="44"/>
      <c r="C22" s="45">
        <v>0</v>
      </c>
      <c r="D22" s="45">
        <v>0</v>
      </c>
      <c r="E22" s="45">
        <v>0</v>
      </c>
      <c r="F22" s="28"/>
      <c r="G22" s="46" t="s">
        <v>154</v>
      </c>
      <c r="H22" s="47" t="s">
        <v>244</v>
      </c>
      <c r="I22" s="48" t="s">
        <v>252</v>
      </c>
      <c r="J22" s="49">
        <v>0</v>
      </c>
      <c r="K22" s="135" t="s">
        <v>124</v>
      </c>
    </row>
    <row r="23" spans="1:12" ht="45.75" thickBot="1" x14ac:dyDescent="0.3">
      <c r="A23" s="136"/>
      <c r="B23" s="137"/>
      <c r="C23" s="138">
        <v>0</v>
      </c>
      <c r="D23" s="138">
        <v>0</v>
      </c>
      <c r="E23" s="138">
        <v>0</v>
      </c>
      <c r="F23" s="139"/>
      <c r="G23" s="140" t="s">
        <v>155</v>
      </c>
      <c r="H23" s="141" t="s">
        <v>255</v>
      </c>
      <c r="I23" s="142" t="s">
        <v>257</v>
      </c>
      <c r="J23" s="143">
        <v>1</v>
      </c>
      <c r="K23" s="144" t="s">
        <v>337</v>
      </c>
      <c r="L23" s="250"/>
    </row>
    <row r="24" spans="1:12" ht="75" customHeight="1" thickBot="1" x14ac:dyDescent="0.3">
      <c r="A24" s="203" t="s">
        <v>22</v>
      </c>
      <c r="B24" s="110" t="s">
        <v>23</v>
      </c>
      <c r="C24" s="111">
        <v>2100</v>
      </c>
      <c r="D24" s="111">
        <v>1000</v>
      </c>
      <c r="E24" s="111">
        <v>937.27</v>
      </c>
      <c r="F24" s="112">
        <f>E24*100/D24</f>
        <v>93.727000000000004</v>
      </c>
      <c r="G24" s="113" t="s">
        <v>156</v>
      </c>
      <c r="H24" s="114" t="s">
        <v>244</v>
      </c>
      <c r="I24" s="115" t="s">
        <v>258</v>
      </c>
      <c r="J24" s="112">
        <v>104</v>
      </c>
      <c r="K24" s="207" t="s">
        <v>354</v>
      </c>
    </row>
    <row r="25" spans="1:12" ht="30" customHeight="1" thickBot="1" x14ac:dyDescent="0.3">
      <c r="A25" s="116" t="s">
        <v>24</v>
      </c>
      <c r="B25" s="117" t="s">
        <v>25</v>
      </c>
      <c r="C25" s="118">
        <v>85000</v>
      </c>
      <c r="D25" s="118">
        <v>67500</v>
      </c>
      <c r="E25" s="118">
        <v>67500</v>
      </c>
      <c r="F25" s="119">
        <f>E25*100/D25</f>
        <v>100</v>
      </c>
      <c r="G25" s="120" t="s">
        <v>157</v>
      </c>
      <c r="H25" s="121" t="s">
        <v>244</v>
      </c>
      <c r="I25" s="122" t="s">
        <v>259</v>
      </c>
      <c r="J25" s="119">
        <v>299</v>
      </c>
      <c r="K25" s="124" t="s">
        <v>355</v>
      </c>
    </row>
    <row r="26" spans="1:12" ht="75" customHeight="1" x14ac:dyDescent="0.25">
      <c r="A26" s="208" t="s">
        <v>26</v>
      </c>
      <c r="B26" s="74" t="s">
        <v>27</v>
      </c>
      <c r="C26" s="75">
        <f>C31+C35+C42+C48+C52+C70+C85+C91+C92+C93+C96+C97+C98+C99+C100+C102</f>
        <v>11094455.609999999</v>
      </c>
      <c r="D26" s="75">
        <f>D31+D35+D42+D48+D52+D70+D85+D91+D92+D93+D96+D97+D98+D99+D100+D102</f>
        <v>11892951.550000001</v>
      </c>
      <c r="E26" s="75">
        <f>E31+E35+E42+E48+E52+E70+E85+E91+E92+E93+E96+E97+E98+E99+E100+E102</f>
        <v>11410010.57</v>
      </c>
      <c r="F26" s="76">
        <f>E26*100/D26</f>
        <v>95.939267237660601</v>
      </c>
      <c r="G26" s="77" t="s">
        <v>158</v>
      </c>
      <c r="H26" s="78" t="s">
        <v>244</v>
      </c>
      <c r="I26" s="76">
        <v>2</v>
      </c>
      <c r="J26" s="76">
        <v>2</v>
      </c>
      <c r="K26" s="209" t="s">
        <v>303</v>
      </c>
    </row>
    <row r="27" spans="1:12" ht="30" x14ac:dyDescent="0.25">
      <c r="A27" s="100"/>
      <c r="B27" s="15"/>
      <c r="C27" s="16"/>
      <c r="D27" s="16"/>
      <c r="E27" s="16"/>
      <c r="F27" s="27"/>
      <c r="G27" s="37" t="s">
        <v>159</v>
      </c>
      <c r="H27" s="39" t="s">
        <v>260</v>
      </c>
      <c r="I27" s="40">
        <v>1</v>
      </c>
      <c r="J27" s="63">
        <v>1</v>
      </c>
      <c r="K27" s="101"/>
    </row>
    <row r="28" spans="1:12" ht="30" x14ac:dyDescent="0.25">
      <c r="A28" s="100"/>
      <c r="B28" s="15"/>
      <c r="C28" s="16"/>
      <c r="D28" s="16"/>
      <c r="E28" s="16"/>
      <c r="F28" s="27"/>
      <c r="G28" s="37" t="s">
        <v>160</v>
      </c>
      <c r="H28" s="39" t="s">
        <v>260</v>
      </c>
      <c r="I28" s="17">
        <v>1</v>
      </c>
      <c r="J28" s="63">
        <v>1</v>
      </c>
      <c r="K28" s="101"/>
    </row>
    <row r="29" spans="1:12" ht="45" x14ac:dyDescent="0.25">
      <c r="A29" s="100"/>
      <c r="B29" s="15"/>
      <c r="C29" s="16"/>
      <c r="D29" s="16"/>
      <c r="E29" s="16"/>
      <c r="F29" s="27"/>
      <c r="G29" s="37" t="s">
        <v>161</v>
      </c>
      <c r="H29" s="39" t="s">
        <v>255</v>
      </c>
      <c r="I29" s="17">
        <v>99</v>
      </c>
      <c r="J29" s="63">
        <v>99</v>
      </c>
      <c r="K29" s="210"/>
    </row>
    <row r="30" spans="1:12" ht="15.75" thickBot="1" x14ac:dyDescent="0.3">
      <c r="A30" s="211"/>
      <c r="B30" s="145"/>
      <c r="C30" s="146"/>
      <c r="D30" s="146"/>
      <c r="E30" s="146"/>
      <c r="F30" s="147"/>
      <c r="G30" s="148" t="s">
        <v>162</v>
      </c>
      <c r="H30" s="149" t="s">
        <v>244</v>
      </c>
      <c r="I30" s="150" t="s">
        <v>333</v>
      </c>
      <c r="J30" s="150" t="s">
        <v>332</v>
      </c>
      <c r="K30" s="212" t="s">
        <v>304</v>
      </c>
    </row>
    <row r="31" spans="1:12" ht="30" x14ac:dyDescent="0.25">
      <c r="A31" s="125" t="s">
        <v>28</v>
      </c>
      <c r="B31" s="126" t="s">
        <v>29</v>
      </c>
      <c r="C31" s="127">
        <f>SUM(C32:C34)+450000</f>
        <v>450000</v>
      </c>
      <c r="D31" s="127">
        <f>SUM(D32:D34)+639351.5</f>
        <v>639351.5</v>
      </c>
      <c r="E31" s="127">
        <v>638623.63</v>
      </c>
      <c r="F31" s="128">
        <f>E31*100/D31</f>
        <v>99.886154955450948</v>
      </c>
      <c r="G31" s="129" t="s">
        <v>163</v>
      </c>
      <c r="H31" s="130" t="s">
        <v>244</v>
      </c>
      <c r="I31" s="128">
        <v>159</v>
      </c>
      <c r="J31" s="128">
        <v>103</v>
      </c>
      <c r="K31" s="132" t="s">
        <v>301</v>
      </c>
    </row>
    <row r="32" spans="1:12" ht="60" x14ac:dyDescent="0.25">
      <c r="A32" s="133"/>
      <c r="B32" s="44"/>
      <c r="C32" s="45">
        <v>0</v>
      </c>
      <c r="D32" s="45">
        <v>0</v>
      </c>
      <c r="E32" s="45">
        <v>0</v>
      </c>
      <c r="F32" s="28"/>
      <c r="G32" s="46" t="s">
        <v>164</v>
      </c>
      <c r="H32" s="47" t="s">
        <v>244</v>
      </c>
      <c r="I32" s="28">
        <v>34</v>
      </c>
      <c r="J32" s="28">
        <v>28</v>
      </c>
      <c r="K32" s="153" t="s">
        <v>356</v>
      </c>
    </row>
    <row r="33" spans="1:12" x14ac:dyDescent="0.25">
      <c r="A33" s="133"/>
      <c r="B33" s="44"/>
      <c r="C33" s="45">
        <v>0</v>
      </c>
      <c r="D33" s="45">
        <v>0</v>
      </c>
      <c r="E33" s="45">
        <v>0</v>
      </c>
      <c r="F33" s="28"/>
      <c r="G33" s="46" t="s">
        <v>165</v>
      </c>
      <c r="H33" s="47" t="s">
        <v>244</v>
      </c>
      <c r="I33" s="48" t="s">
        <v>261</v>
      </c>
      <c r="J33" s="28">
        <v>9</v>
      </c>
      <c r="K33" s="154"/>
    </row>
    <row r="34" spans="1:12" ht="60.75" thickBot="1" x14ac:dyDescent="0.3">
      <c r="A34" s="136"/>
      <c r="B34" s="137"/>
      <c r="C34" s="138">
        <v>0</v>
      </c>
      <c r="D34" s="138">
        <v>0</v>
      </c>
      <c r="E34" s="138">
        <v>0</v>
      </c>
      <c r="F34" s="139"/>
      <c r="G34" s="140" t="s">
        <v>166</v>
      </c>
      <c r="H34" s="141" t="s">
        <v>244</v>
      </c>
      <c r="I34" s="139">
        <v>80</v>
      </c>
      <c r="J34" s="139">
        <v>107</v>
      </c>
      <c r="K34" s="155" t="s">
        <v>338</v>
      </c>
    </row>
    <row r="35" spans="1:12" ht="60" x14ac:dyDescent="0.25">
      <c r="A35" s="180" t="s">
        <v>30</v>
      </c>
      <c r="B35" s="87" t="s">
        <v>31</v>
      </c>
      <c r="C35" s="7">
        <f>SUM(C36:C41)+330352</f>
        <v>330352</v>
      </c>
      <c r="D35" s="7">
        <f>SUM(D36:D41)+330552</f>
        <v>330552</v>
      </c>
      <c r="E35" s="7">
        <f>SUM(E36:E41)+322810.14</f>
        <v>322810.14</v>
      </c>
      <c r="F35" s="151">
        <f>E35*100/D35</f>
        <v>97.657899513540983</v>
      </c>
      <c r="G35" s="89" t="s">
        <v>167</v>
      </c>
      <c r="H35" s="90" t="s">
        <v>244</v>
      </c>
      <c r="I35" s="91" t="s">
        <v>262</v>
      </c>
      <c r="J35" s="152">
        <v>464</v>
      </c>
      <c r="K35" s="181" t="s">
        <v>357</v>
      </c>
    </row>
    <row r="36" spans="1:12" ht="28.9" customHeight="1" x14ac:dyDescent="0.25">
      <c r="A36" s="133"/>
      <c r="B36" s="44"/>
      <c r="C36" s="45">
        <v>0</v>
      </c>
      <c r="D36" s="45">
        <v>0</v>
      </c>
      <c r="E36" s="45">
        <v>0</v>
      </c>
      <c r="F36" s="28"/>
      <c r="G36" s="46" t="s">
        <v>168</v>
      </c>
      <c r="H36" s="47" t="s">
        <v>244</v>
      </c>
      <c r="I36" s="48" t="s">
        <v>257</v>
      </c>
      <c r="J36" s="62">
        <v>5</v>
      </c>
      <c r="K36" s="134" t="s">
        <v>339</v>
      </c>
      <c r="L36" s="258"/>
    </row>
    <row r="37" spans="1:12" x14ac:dyDescent="0.25">
      <c r="A37" s="133"/>
      <c r="B37" s="44"/>
      <c r="C37" s="45">
        <v>0</v>
      </c>
      <c r="D37" s="45">
        <v>0</v>
      </c>
      <c r="E37" s="45">
        <v>0</v>
      </c>
      <c r="F37" s="28"/>
      <c r="G37" s="46" t="s">
        <v>169</v>
      </c>
      <c r="H37" s="47" t="s">
        <v>244</v>
      </c>
      <c r="I37" s="48" t="s">
        <v>263</v>
      </c>
      <c r="J37" s="62">
        <v>2</v>
      </c>
      <c r="K37" s="170" t="s">
        <v>305</v>
      </c>
    </row>
    <row r="38" spans="1:12" ht="45" x14ac:dyDescent="0.25">
      <c r="A38" s="133"/>
      <c r="B38" s="44"/>
      <c r="C38" s="45">
        <v>0</v>
      </c>
      <c r="D38" s="45">
        <v>0</v>
      </c>
      <c r="E38" s="45">
        <v>0</v>
      </c>
      <c r="F38" s="28"/>
      <c r="G38" s="46" t="s">
        <v>170</v>
      </c>
      <c r="H38" s="47" t="s">
        <v>244</v>
      </c>
      <c r="I38" s="48" t="s">
        <v>264</v>
      </c>
      <c r="J38" s="62">
        <v>210</v>
      </c>
      <c r="K38" s="134" t="s">
        <v>358</v>
      </c>
    </row>
    <row r="39" spans="1:12" ht="45" x14ac:dyDescent="0.25">
      <c r="A39" s="133"/>
      <c r="B39" s="44"/>
      <c r="C39" s="45">
        <v>0</v>
      </c>
      <c r="D39" s="45">
        <v>0</v>
      </c>
      <c r="E39" s="45">
        <v>0</v>
      </c>
      <c r="F39" s="28"/>
      <c r="G39" s="46" t="s">
        <v>171</v>
      </c>
      <c r="H39" s="47" t="s">
        <v>244</v>
      </c>
      <c r="I39" s="48" t="s">
        <v>264</v>
      </c>
      <c r="J39" s="62">
        <v>216</v>
      </c>
      <c r="K39" s="134" t="s">
        <v>322</v>
      </c>
    </row>
    <row r="40" spans="1:12" x14ac:dyDescent="0.25">
      <c r="A40" s="133"/>
      <c r="B40" s="44"/>
      <c r="C40" s="45">
        <v>0</v>
      </c>
      <c r="D40" s="45">
        <v>0</v>
      </c>
      <c r="E40" s="45">
        <v>0</v>
      </c>
      <c r="F40" s="28"/>
      <c r="G40" s="46" t="s">
        <v>172</v>
      </c>
      <c r="H40" s="47" t="s">
        <v>244</v>
      </c>
      <c r="I40" s="48" t="s">
        <v>256</v>
      </c>
      <c r="J40" s="62">
        <v>7</v>
      </c>
      <c r="K40" s="170" t="s">
        <v>305</v>
      </c>
    </row>
    <row r="41" spans="1:12" ht="30.75" thickBot="1" x14ac:dyDescent="0.3">
      <c r="A41" s="176"/>
      <c r="B41" s="156"/>
      <c r="C41" s="157">
        <v>0</v>
      </c>
      <c r="D41" s="157">
        <v>0</v>
      </c>
      <c r="E41" s="157">
        <v>0</v>
      </c>
      <c r="F41" s="29"/>
      <c r="G41" s="158" t="s">
        <v>173</v>
      </c>
      <c r="H41" s="159" t="s">
        <v>244</v>
      </c>
      <c r="I41" s="160" t="s">
        <v>265</v>
      </c>
      <c r="J41" s="161">
        <v>24</v>
      </c>
      <c r="K41" s="213" t="s">
        <v>305</v>
      </c>
    </row>
    <row r="42" spans="1:12" ht="45" x14ac:dyDescent="0.25">
      <c r="A42" s="125" t="s">
        <v>32</v>
      </c>
      <c r="B42" s="126" t="s">
        <v>33</v>
      </c>
      <c r="C42" s="127">
        <f>SUM(C43:C47)+852611.52</f>
        <v>852611.52</v>
      </c>
      <c r="D42" s="127">
        <f>SUM(D43:D47)+882511.52</f>
        <v>882511.52</v>
      </c>
      <c r="E42" s="127">
        <f>SUM(E43:E47)+866489.85</f>
        <v>866489.85</v>
      </c>
      <c r="F42" s="128">
        <f>E42*100/D42</f>
        <v>98.184537013182563</v>
      </c>
      <c r="G42" s="129" t="s">
        <v>174</v>
      </c>
      <c r="H42" s="130" t="s">
        <v>244</v>
      </c>
      <c r="I42" s="131" t="s">
        <v>266</v>
      </c>
      <c r="J42" s="162">
        <v>40</v>
      </c>
      <c r="K42" s="163" t="s">
        <v>306</v>
      </c>
    </row>
    <row r="43" spans="1:12" ht="30" x14ac:dyDescent="0.25">
      <c r="A43" s="133"/>
      <c r="B43" s="44"/>
      <c r="C43" s="45">
        <v>0</v>
      </c>
      <c r="D43" s="45">
        <v>0</v>
      </c>
      <c r="E43" s="45">
        <v>0</v>
      </c>
      <c r="F43" s="28"/>
      <c r="G43" s="46" t="s">
        <v>175</v>
      </c>
      <c r="H43" s="47" t="s">
        <v>244</v>
      </c>
      <c r="I43" s="48" t="s">
        <v>267</v>
      </c>
      <c r="J43" s="28">
        <v>16</v>
      </c>
      <c r="K43" s="135" t="s">
        <v>128</v>
      </c>
    </row>
    <row r="44" spans="1:12" ht="30" x14ac:dyDescent="0.25">
      <c r="A44" s="133"/>
      <c r="B44" s="44"/>
      <c r="C44" s="45">
        <v>0</v>
      </c>
      <c r="D44" s="45">
        <v>0</v>
      </c>
      <c r="E44" s="45">
        <v>0</v>
      </c>
      <c r="F44" s="28"/>
      <c r="G44" s="46" t="s">
        <v>176</v>
      </c>
      <c r="H44" s="47" t="s">
        <v>244</v>
      </c>
      <c r="I44" s="48" t="s">
        <v>268</v>
      </c>
      <c r="J44" s="28">
        <v>0</v>
      </c>
      <c r="K44" s="135" t="s">
        <v>127</v>
      </c>
    </row>
    <row r="45" spans="1:12" ht="30.75" customHeight="1" x14ac:dyDescent="0.25">
      <c r="A45" s="133"/>
      <c r="B45" s="44"/>
      <c r="C45" s="45">
        <v>0</v>
      </c>
      <c r="D45" s="45">
        <v>0</v>
      </c>
      <c r="E45" s="45">
        <v>0</v>
      </c>
      <c r="F45" s="28"/>
      <c r="G45" s="46" t="s">
        <v>177</v>
      </c>
      <c r="H45" s="47" t="s">
        <v>244</v>
      </c>
      <c r="I45" s="48" t="s">
        <v>267</v>
      </c>
      <c r="J45" s="28">
        <v>0</v>
      </c>
      <c r="K45" s="164" t="s">
        <v>359</v>
      </c>
    </row>
    <row r="46" spans="1:12" x14ac:dyDescent="0.25">
      <c r="A46" s="133"/>
      <c r="B46" s="44"/>
      <c r="C46" s="45">
        <v>0</v>
      </c>
      <c r="D46" s="45">
        <v>0</v>
      </c>
      <c r="E46" s="45">
        <v>0</v>
      </c>
      <c r="F46" s="28"/>
      <c r="G46" s="46" t="s">
        <v>178</v>
      </c>
      <c r="H46" s="47" t="s">
        <v>244</v>
      </c>
      <c r="I46" s="48" t="s">
        <v>256</v>
      </c>
      <c r="J46" s="28">
        <v>10</v>
      </c>
      <c r="K46" s="135"/>
    </row>
    <row r="47" spans="1:12" ht="30.75" thickBot="1" x14ac:dyDescent="0.3">
      <c r="A47" s="136"/>
      <c r="B47" s="137"/>
      <c r="C47" s="138">
        <v>0</v>
      </c>
      <c r="D47" s="138">
        <v>0</v>
      </c>
      <c r="E47" s="138">
        <v>0</v>
      </c>
      <c r="F47" s="139"/>
      <c r="G47" s="140" t="s">
        <v>179</v>
      </c>
      <c r="H47" s="141" t="s">
        <v>244</v>
      </c>
      <c r="I47" s="142" t="s">
        <v>257</v>
      </c>
      <c r="J47" s="139">
        <v>13</v>
      </c>
      <c r="K47" s="144" t="s">
        <v>134</v>
      </c>
    </row>
    <row r="48" spans="1:12" ht="30" customHeight="1" x14ac:dyDescent="0.25">
      <c r="A48" s="180" t="s">
        <v>34</v>
      </c>
      <c r="B48" s="87" t="s">
        <v>35</v>
      </c>
      <c r="C48" s="7">
        <f>SUM(C49:C51)+2738001</f>
        <v>2738001</v>
      </c>
      <c r="D48" s="7">
        <f>SUM(D49:D51)+2825267</f>
        <v>2825267</v>
      </c>
      <c r="E48" s="7">
        <f>SUM(E49:E51)+2825267</f>
        <v>2825267</v>
      </c>
      <c r="F48" s="88">
        <f>E48*100/D48</f>
        <v>100</v>
      </c>
      <c r="G48" s="89" t="s">
        <v>180</v>
      </c>
      <c r="H48" s="90" t="s">
        <v>244</v>
      </c>
      <c r="I48" s="91" t="s">
        <v>269</v>
      </c>
      <c r="J48" s="88">
        <v>385</v>
      </c>
      <c r="K48" s="214" t="s">
        <v>307</v>
      </c>
    </row>
    <row r="49" spans="1:12" ht="30" x14ac:dyDescent="0.25">
      <c r="A49" s="133"/>
      <c r="B49" s="44"/>
      <c r="C49" s="45">
        <v>0</v>
      </c>
      <c r="D49" s="45">
        <v>0</v>
      </c>
      <c r="E49" s="45">
        <v>0</v>
      </c>
      <c r="F49" s="28"/>
      <c r="G49" s="46" t="s">
        <v>181</v>
      </c>
      <c r="H49" s="47" t="s">
        <v>244</v>
      </c>
      <c r="I49" s="48" t="s">
        <v>266</v>
      </c>
      <c r="J49" s="28">
        <v>43</v>
      </c>
      <c r="K49" s="135" t="s">
        <v>130</v>
      </c>
    </row>
    <row r="50" spans="1:12" ht="30" x14ac:dyDescent="0.25">
      <c r="A50" s="133"/>
      <c r="B50" s="44"/>
      <c r="C50" s="45">
        <v>0</v>
      </c>
      <c r="D50" s="45">
        <v>0</v>
      </c>
      <c r="E50" s="45">
        <v>0</v>
      </c>
      <c r="F50" s="28"/>
      <c r="G50" s="46" t="s">
        <v>182</v>
      </c>
      <c r="H50" s="47" t="s">
        <v>244</v>
      </c>
      <c r="I50" s="48" t="s">
        <v>270</v>
      </c>
      <c r="J50" s="28">
        <v>131</v>
      </c>
      <c r="K50" s="135" t="s">
        <v>130</v>
      </c>
    </row>
    <row r="51" spans="1:12" ht="30.75" thickBot="1" x14ac:dyDescent="0.3">
      <c r="A51" s="176"/>
      <c r="B51" s="156"/>
      <c r="C51" s="157">
        <v>0</v>
      </c>
      <c r="D51" s="157">
        <v>0</v>
      </c>
      <c r="E51" s="157">
        <v>0</v>
      </c>
      <c r="F51" s="29"/>
      <c r="G51" s="158" t="s">
        <v>183</v>
      </c>
      <c r="H51" s="159" t="s">
        <v>244</v>
      </c>
      <c r="I51" s="160" t="s">
        <v>271</v>
      </c>
      <c r="J51" s="29">
        <v>211</v>
      </c>
      <c r="K51" s="178" t="s">
        <v>130</v>
      </c>
    </row>
    <row r="52" spans="1:12" ht="45" x14ac:dyDescent="0.25">
      <c r="A52" s="125" t="s">
        <v>36</v>
      </c>
      <c r="B52" s="126" t="s">
        <v>37</v>
      </c>
      <c r="C52" s="127">
        <f>SUM(C53:C69)+1700734.24</f>
        <v>1700734.24</v>
      </c>
      <c r="D52" s="127">
        <f>SUM(D53:D69)+2333946.59</f>
        <v>2333946.59</v>
      </c>
      <c r="E52" s="127">
        <f>SUM(E53:E69)+2247330.69</f>
        <v>2247330.69</v>
      </c>
      <c r="F52" s="128">
        <f>E52*100/D52</f>
        <v>96.288865376306674</v>
      </c>
      <c r="G52" s="129" t="s">
        <v>184</v>
      </c>
      <c r="H52" s="130" t="s">
        <v>244</v>
      </c>
      <c r="I52" s="131" t="s">
        <v>272</v>
      </c>
      <c r="J52" s="128">
        <v>1022</v>
      </c>
      <c r="K52" s="132" t="s">
        <v>360</v>
      </c>
    </row>
    <row r="53" spans="1:12" ht="30" x14ac:dyDescent="0.25">
      <c r="A53" s="133"/>
      <c r="B53" s="44"/>
      <c r="C53" s="45">
        <v>0</v>
      </c>
      <c r="D53" s="45">
        <v>0</v>
      </c>
      <c r="E53" s="45">
        <v>0</v>
      </c>
      <c r="F53" s="28"/>
      <c r="G53" s="46" t="s">
        <v>185</v>
      </c>
      <c r="H53" s="47" t="s">
        <v>244</v>
      </c>
      <c r="I53" s="48" t="s">
        <v>273</v>
      </c>
      <c r="J53" s="28">
        <v>89</v>
      </c>
      <c r="K53" s="135" t="s">
        <v>131</v>
      </c>
    </row>
    <row r="54" spans="1:12" ht="30" x14ac:dyDescent="0.25">
      <c r="A54" s="133"/>
      <c r="B54" s="44"/>
      <c r="C54" s="45">
        <v>0</v>
      </c>
      <c r="D54" s="45">
        <v>0</v>
      </c>
      <c r="E54" s="45">
        <v>0</v>
      </c>
      <c r="F54" s="28"/>
      <c r="G54" s="46" t="s">
        <v>186</v>
      </c>
      <c r="H54" s="47" t="s">
        <v>244</v>
      </c>
      <c r="I54" s="48" t="s">
        <v>274</v>
      </c>
      <c r="J54" s="51">
        <v>22</v>
      </c>
      <c r="K54" s="165" t="s">
        <v>361</v>
      </c>
    </row>
    <row r="55" spans="1:12" ht="66" customHeight="1" x14ac:dyDescent="0.25">
      <c r="A55" s="133"/>
      <c r="B55" s="44"/>
      <c r="C55" s="45">
        <v>0</v>
      </c>
      <c r="D55" s="45">
        <v>0</v>
      </c>
      <c r="E55" s="45">
        <v>0</v>
      </c>
      <c r="F55" s="28"/>
      <c r="G55" s="46" t="s">
        <v>187</v>
      </c>
      <c r="H55" s="47" t="s">
        <v>244</v>
      </c>
      <c r="I55" s="48" t="s">
        <v>258</v>
      </c>
      <c r="J55" s="51">
        <v>231</v>
      </c>
      <c r="K55" s="166" t="s">
        <v>362</v>
      </c>
    </row>
    <row r="56" spans="1:12" ht="30" x14ac:dyDescent="0.25">
      <c r="A56" s="133"/>
      <c r="B56" s="44"/>
      <c r="C56" s="45">
        <v>0</v>
      </c>
      <c r="D56" s="45">
        <v>0</v>
      </c>
      <c r="E56" s="45">
        <v>0</v>
      </c>
      <c r="F56" s="28"/>
      <c r="G56" s="46" t="s">
        <v>188</v>
      </c>
      <c r="H56" s="47" t="s">
        <v>244</v>
      </c>
      <c r="I56" s="48" t="s">
        <v>257</v>
      </c>
      <c r="J56" s="51">
        <v>6</v>
      </c>
      <c r="K56" s="165" t="s">
        <v>129</v>
      </c>
    </row>
    <row r="57" spans="1:12" ht="30" x14ac:dyDescent="0.25">
      <c r="A57" s="133"/>
      <c r="B57" s="44"/>
      <c r="C57" s="45">
        <v>0</v>
      </c>
      <c r="D57" s="45">
        <v>0</v>
      </c>
      <c r="E57" s="45">
        <v>0</v>
      </c>
      <c r="F57" s="28"/>
      <c r="G57" s="46" t="s">
        <v>189</v>
      </c>
      <c r="H57" s="47" t="s">
        <v>244</v>
      </c>
      <c r="I57" s="48" t="s">
        <v>275</v>
      </c>
      <c r="J57" s="51">
        <v>1</v>
      </c>
      <c r="K57" s="165" t="s">
        <v>363</v>
      </c>
    </row>
    <row r="58" spans="1:12" ht="64.5" customHeight="1" x14ac:dyDescent="0.25">
      <c r="A58" s="133"/>
      <c r="B58" s="44"/>
      <c r="C58" s="45">
        <v>0</v>
      </c>
      <c r="D58" s="45">
        <v>0</v>
      </c>
      <c r="E58" s="45">
        <v>0</v>
      </c>
      <c r="F58" s="28"/>
      <c r="G58" s="46" t="s">
        <v>190</v>
      </c>
      <c r="H58" s="47" t="s">
        <v>244</v>
      </c>
      <c r="I58" s="48" t="s">
        <v>276</v>
      </c>
      <c r="J58" s="51">
        <v>3</v>
      </c>
      <c r="K58" s="165" t="s">
        <v>364</v>
      </c>
    </row>
    <row r="59" spans="1:12" ht="45" x14ac:dyDescent="0.25">
      <c r="A59" s="133"/>
      <c r="B59" s="44"/>
      <c r="C59" s="45">
        <v>0</v>
      </c>
      <c r="D59" s="45">
        <v>0</v>
      </c>
      <c r="E59" s="45">
        <v>0</v>
      </c>
      <c r="F59" s="28"/>
      <c r="G59" s="46" t="s">
        <v>191</v>
      </c>
      <c r="H59" s="47" t="s">
        <v>244</v>
      </c>
      <c r="I59" s="48" t="s">
        <v>264</v>
      </c>
      <c r="J59" s="51">
        <v>44</v>
      </c>
      <c r="K59" s="167" t="s">
        <v>132</v>
      </c>
    </row>
    <row r="60" spans="1:12" ht="30" customHeight="1" x14ac:dyDescent="0.25">
      <c r="A60" s="133"/>
      <c r="B60" s="44"/>
      <c r="C60" s="45">
        <v>0</v>
      </c>
      <c r="D60" s="45">
        <v>0</v>
      </c>
      <c r="E60" s="45">
        <v>0</v>
      </c>
      <c r="F60" s="28"/>
      <c r="G60" s="46" t="s">
        <v>192</v>
      </c>
      <c r="H60" s="47" t="s">
        <v>244</v>
      </c>
      <c r="I60" s="48" t="s">
        <v>277</v>
      </c>
      <c r="J60" s="51">
        <v>20</v>
      </c>
      <c r="K60" s="165" t="s">
        <v>340</v>
      </c>
      <c r="L60" s="250"/>
    </row>
    <row r="61" spans="1:12" ht="30" x14ac:dyDescent="0.25">
      <c r="A61" s="133"/>
      <c r="B61" s="44"/>
      <c r="C61" s="45">
        <v>0</v>
      </c>
      <c r="D61" s="45">
        <v>0</v>
      </c>
      <c r="E61" s="45">
        <v>0</v>
      </c>
      <c r="F61" s="28"/>
      <c r="G61" s="59" t="s">
        <v>193</v>
      </c>
      <c r="H61" s="60" t="s">
        <v>244</v>
      </c>
      <c r="I61" s="61" t="s">
        <v>278</v>
      </c>
      <c r="J61" s="62">
        <v>180</v>
      </c>
      <c r="K61" s="168"/>
    </row>
    <row r="62" spans="1:12" ht="45" x14ac:dyDescent="0.25">
      <c r="A62" s="133"/>
      <c r="B62" s="44"/>
      <c r="C62" s="45">
        <v>0</v>
      </c>
      <c r="D62" s="45">
        <v>0</v>
      </c>
      <c r="E62" s="45">
        <v>0</v>
      </c>
      <c r="F62" s="28"/>
      <c r="G62" s="46" t="s">
        <v>194</v>
      </c>
      <c r="H62" s="47" t="s">
        <v>255</v>
      </c>
      <c r="I62" s="48" t="s">
        <v>265</v>
      </c>
      <c r="J62" s="28">
        <v>22</v>
      </c>
      <c r="K62" s="169" t="s">
        <v>126</v>
      </c>
    </row>
    <row r="63" spans="1:12" ht="60" x14ac:dyDescent="0.25">
      <c r="A63" s="133"/>
      <c r="B63" s="44"/>
      <c r="C63" s="45">
        <v>0</v>
      </c>
      <c r="D63" s="45">
        <v>0</v>
      </c>
      <c r="E63" s="45">
        <v>0</v>
      </c>
      <c r="F63" s="28"/>
      <c r="G63" s="46" t="s">
        <v>195</v>
      </c>
      <c r="H63" s="47" t="s">
        <v>255</v>
      </c>
      <c r="I63" s="48" t="s">
        <v>279</v>
      </c>
      <c r="J63" s="28">
        <v>0</v>
      </c>
      <c r="K63" s="135" t="s">
        <v>365</v>
      </c>
    </row>
    <row r="64" spans="1:12" ht="30" x14ac:dyDescent="0.25">
      <c r="A64" s="133"/>
      <c r="B64" s="44"/>
      <c r="C64" s="45">
        <v>0</v>
      </c>
      <c r="D64" s="45">
        <v>0</v>
      </c>
      <c r="E64" s="45">
        <v>0</v>
      </c>
      <c r="F64" s="28"/>
      <c r="G64" s="46" t="s">
        <v>196</v>
      </c>
      <c r="H64" s="47" t="s">
        <v>244</v>
      </c>
      <c r="I64" s="48" t="s">
        <v>252</v>
      </c>
      <c r="J64" s="28">
        <v>25</v>
      </c>
      <c r="K64" s="134" t="s">
        <v>366</v>
      </c>
    </row>
    <row r="65" spans="1:12" ht="45" x14ac:dyDescent="0.25">
      <c r="A65" s="133"/>
      <c r="B65" s="44"/>
      <c r="C65" s="45">
        <v>0</v>
      </c>
      <c r="D65" s="45">
        <v>0</v>
      </c>
      <c r="E65" s="45">
        <v>0</v>
      </c>
      <c r="F65" s="28"/>
      <c r="G65" s="46" t="s">
        <v>197</v>
      </c>
      <c r="H65" s="47" t="s">
        <v>244</v>
      </c>
      <c r="I65" s="48" t="s">
        <v>267</v>
      </c>
      <c r="J65" s="28">
        <v>22</v>
      </c>
      <c r="K65" s="135" t="s">
        <v>367</v>
      </c>
    </row>
    <row r="66" spans="1:12" ht="30" x14ac:dyDescent="0.25">
      <c r="A66" s="133"/>
      <c r="B66" s="44"/>
      <c r="C66" s="45">
        <v>0</v>
      </c>
      <c r="D66" s="45">
        <v>0</v>
      </c>
      <c r="E66" s="45">
        <v>0</v>
      </c>
      <c r="F66" s="28"/>
      <c r="G66" s="46" t="s">
        <v>198</v>
      </c>
      <c r="H66" s="47" t="s">
        <v>244</v>
      </c>
      <c r="I66" s="48" t="s">
        <v>280</v>
      </c>
      <c r="J66" s="28">
        <v>2</v>
      </c>
      <c r="K66" s="135" t="s">
        <v>368</v>
      </c>
    </row>
    <row r="67" spans="1:12" ht="45" x14ac:dyDescent="0.25">
      <c r="A67" s="133"/>
      <c r="B67" s="44"/>
      <c r="C67" s="45">
        <v>0</v>
      </c>
      <c r="D67" s="45">
        <v>0</v>
      </c>
      <c r="E67" s="45">
        <v>0</v>
      </c>
      <c r="F67" s="28"/>
      <c r="G67" s="46" t="s">
        <v>199</v>
      </c>
      <c r="H67" s="47" t="s">
        <v>244</v>
      </c>
      <c r="I67" s="48" t="s">
        <v>281</v>
      </c>
      <c r="J67" s="28">
        <v>184</v>
      </c>
      <c r="K67" s="169" t="s">
        <v>369</v>
      </c>
    </row>
    <row r="68" spans="1:12" ht="60" x14ac:dyDescent="0.25">
      <c r="A68" s="133"/>
      <c r="B68" s="44"/>
      <c r="C68" s="45">
        <v>0</v>
      </c>
      <c r="D68" s="45">
        <v>0</v>
      </c>
      <c r="E68" s="45">
        <v>0</v>
      </c>
      <c r="F68" s="28"/>
      <c r="G68" s="46" t="s">
        <v>200</v>
      </c>
      <c r="H68" s="47" t="s">
        <v>244</v>
      </c>
      <c r="I68" s="48" t="s">
        <v>261</v>
      </c>
      <c r="J68" s="28">
        <v>8</v>
      </c>
      <c r="K68" s="169" t="s">
        <v>370</v>
      </c>
      <c r="L68" s="249"/>
    </row>
    <row r="69" spans="1:12" ht="30" customHeight="1" thickBot="1" x14ac:dyDescent="0.3">
      <c r="A69" s="176"/>
      <c r="B69" s="156"/>
      <c r="C69" s="157">
        <v>0</v>
      </c>
      <c r="D69" s="157">
        <v>0</v>
      </c>
      <c r="E69" s="157">
        <v>0</v>
      </c>
      <c r="F69" s="29"/>
      <c r="G69" s="158" t="s">
        <v>323</v>
      </c>
      <c r="H69" s="159" t="s">
        <v>244</v>
      </c>
      <c r="I69" s="177">
        <v>170</v>
      </c>
      <c r="J69" s="29">
        <v>163</v>
      </c>
      <c r="K69" s="178" t="s">
        <v>341</v>
      </c>
      <c r="L69" s="249"/>
    </row>
    <row r="70" spans="1:12" ht="90" customHeight="1" x14ac:dyDescent="0.25">
      <c r="A70" s="125" t="s">
        <v>38</v>
      </c>
      <c r="B70" s="126" t="s">
        <v>39</v>
      </c>
      <c r="C70" s="127">
        <f>SUM(C71:C84)+3047016.12</f>
        <v>3047016.12</v>
      </c>
      <c r="D70" s="127">
        <f>SUM(D71:D84)+3107016.12</f>
        <v>3107016.12</v>
      </c>
      <c r="E70" s="127">
        <f>SUM(E71:E84)+2784202.99</f>
        <v>2784202.99</v>
      </c>
      <c r="F70" s="128">
        <f>E70*100/D70</f>
        <v>89.610188118367404</v>
      </c>
      <c r="G70" s="129" t="s">
        <v>201</v>
      </c>
      <c r="H70" s="130" t="s">
        <v>244</v>
      </c>
      <c r="I70" s="131" t="s">
        <v>282</v>
      </c>
      <c r="J70" s="162" t="s">
        <v>308</v>
      </c>
      <c r="K70" s="179" t="s">
        <v>371</v>
      </c>
      <c r="L70" s="249"/>
    </row>
    <row r="71" spans="1:12" ht="61.15" customHeight="1" x14ac:dyDescent="0.25">
      <c r="A71" s="133"/>
      <c r="B71" s="44"/>
      <c r="C71" s="45">
        <v>0</v>
      </c>
      <c r="D71" s="45">
        <v>0</v>
      </c>
      <c r="E71" s="45">
        <v>0</v>
      </c>
      <c r="F71" s="28"/>
      <c r="G71" s="46" t="s">
        <v>202</v>
      </c>
      <c r="H71" s="47" t="s">
        <v>244</v>
      </c>
      <c r="I71" s="48" t="s">
        <v>258</v>
      </c>
      <c r="J71" s="62">
        <v>160</v>
      </c>
      <c r="K71" s="170" t="s">
        <v>342</v>
      </c>
      <c r="L71" s="252"/>
    </row>
    <row r="72" spans="1:12" ht="45" customHeight="1" x14ac:dyDescent="0.25">
      <c r="A72" s="133"/>
      <c r="B72" s="44"/>
      <c r="C72" s="45">
        <v>0</v>
      </c>
      <c r="D72" s="45">
        <v>0</v>
      </c>
      <c r="E72" s="45">
        <v>0</v>
      </c>
      <c r="F72" s="28"/>
      <c r="G72" s="46" t="s">
        <v>203</v>
      </c>
      <c r="H72" s="47" t="s">
        <v>244</v>
      </c>
      <c r="I72" s="48" t="s">
        <v>283</v>
      </c>
      <c r="J72" s="62">
        <v>71</v>
      </c>
      <c r="K72" s="170" t="s">
        <v>343</v>
      </c>
      <c r="L72" s="249"/>
    </row>
    <row r="73" spans="1:12" ht="90" customHeight="1" x14ac:dyDescent="0.25">
      <c r="A73" s="133"/>
      <c r="B73" s="44"/>
      <c r="C73" s="45">
        <v>0</v>
      </c>
      <c r="D73" s="45">
        <v>0</v>
      </c>
      <c r="E73" s="45">
        <v>0</v>
      </c>
      <c r="F73" s="28"/>
      <c r="G73" s="46" t="s">
        <v>204</v>
      </c>
      <c r="H73" s="47" t="s">
        <v>244</v>
      </c>
      <c r="I73" s="48" t="s">
        <v>283</v>
      </c>
      <c r="J73" s="62">
        <v>99</v>
      </c>
      <c r="K73" s="170" t="s">
        <v>309</v>
      </c>
      <c r="L73" s="35"/>
    </row>
    <row r="74" spans="1:12" ht="120" x14ac:dyDescent="0.25">
      <c r="A74" s="133"/>
      <c r="B74" s="44"/>
      <c r="C74" s="45">
        <v>0</v>
      </c>
      <c r="D74" s="45">
        <v>0</v>
      </c>
      <c r="E74" s="45">
        <v>0</v>
      </c>
      <c r="F74" s="28"/>
      <c r="G74" s="46" t="s">
        <v>205</v>
      </c>
      <c r="H74" s="47" t="s">
        <v>244</v>
      </c>
      <c r="I74" s="48" t="s">
        <v>278</v>
      </c>
      <c r="J74" s="62">
        <v>100</v>
      </c>
      <c r="K74" s="170" t="s">
        <v>344</v>
      </c>
      <c r="L74" s="252"/>
    </row>
    <row r="75" spans="1:12" ht="30" customHeight="1" x14ac:dyDescent="0.25">
      <c r="A75" s="133"/>
      <c r="B75" s="44"/>
      <c r="C75" s="45">
        <v>0</v>
      </c>
      <c r="D75" s="45">
        <v>0</v>
      </c>
      <c r="E75" s="45">
        <v>0</v>
      </c>
      <c r="F75" s="28"/>
      <c r="G75" s="46" t="s">
        <v>206</v>
      </c>
      <c r="H75" s="47" t="s">
        <v>244</v>
      </c>
      <c r="I75" s="48" t="s">
        <v>284</v>
      </c>
      <c r="J75" s="62">
        <v>36</v>
      </c>
      <c r="K75" s="170" t="s">
        <v>310</v>
      </c>
      <c r="L75"/>
    </row>
    <row r="76" spans="1:12" ht="60" customHeight="1" x14ac:dyDescent="0.25">
      <c r="A76" s="133"/>
      <c r="B76" s="44"/>
      <c r="C76" s="45">
        <v>0</v>
      </c>
      <c r="D76" s="45">
        <v>0</v>
      </c>
      <c r="E76" s="45">
        <v>0</v>
      </c>
      <c r="F76" s="28"/>
      <c r="G76" s="46" t="s">
        <v>207</v>
      </c>
      <c r="H76" s="47" t="s">
        <v>244</v>
      </c>
      <c r="I76" s="48" t="s">
        <v>267</v>
      </c>
      <c r="J76" s="62">
        <v>17</v>
      </c>
      <c r="K76" s="170" t="s">
        <v>135</v>
      </c>
    </row>
    <row r="77" spans="1:12" ht="30" x14ac:dyDescent="0.25">
      <c r="A77" s="133"/>
      <c r="B77" s="44"/>
      <c r="C77" s="45">
        <v>0</v>
      </c>
      <c r="D77" s="45">
        <v>0</v>
      </c>
      <c r="E77" s="45">
        <v>0</v>
      </c>
      <c r="F77" s="28"/>
      <c r="G77" s="46" t="s">
        <v>208</v>
      </c>
      <c r="H77" s="47" t="s">
        <v>244</v>
      </c>
      <c r="I77" s="48" t="s">
        <v>285</v>
      </c>
      <c r="J77" s="62">
        <v>47</v>
      </c>
      <c r="K77" s="170" t="s">
        <v>372</v>
      </c>
      <c r="L77"/>
    </row>
    <row r="78" spans="1:12" ht="30" x14ac:dyDescent="0.25">
      <c r="A78" s="133"/>
      <c r="B78" s="44"/>
      <c r="C78" s="45">
        <v>0</v>
      </c>
      <c r="D78" s="45">
        <v>0</v>
      </c>
      <c r="E78" s="45">
        <v>0</v>
      </c>
      <c r="F78" s="28"/>
      <c r="G78" s="46" t="s">
        <v>209</v>
      </c>
      <c r="H78" s="47" t="s">
        <v>244</v>
      </c>
      <c r="I78" s="49">
        <v>120</v>
      </c>
      <c r="J78" s="62">
        <v>133</v>
      </c>
      <c r="K78" s="170" t="s">
        <v>345</v>
      </c>
      <c r="L78" s="253"/>
    </row>
    <row r="79" spans="1:12" x14ac:dyDescent="0.25">
      <c r="A79" s="133"/>
      <c r="B79" s="44"/>
      <c r="C79" s="45">
        <v>0</v>
      </c>
      <c r="D79" s="45">
        <v>0</v>
      </c>
      <c r="E79" s="45">
        <v>0</v>
      </c>
      <c r="F79" s="28"/>
      <c r="G79" s="46" t="s">
        <v>210</v>
      </c>
      <c r="H79" s="47" t="s">
        <v>244</v>
      </c>
      <c r="I79" s="49">
        <v>40</v>
      </c>
      <c r="J79" s="62">
        <v>41</v>
      </c>
      <c r="K79" s="170" t="s">
        <v>372</v>
      </c>
      <c r="L79"/>
    </row>
    <row r="80" spans="1:12" ht="60" x14ac:dyDescent="0.25">
      <c r="A80" s="133"/>
      <c r="B80" s="44"/>
      <c r="C80" s="45">
        <v>0</v>
      </c>
      <c r="D80" s="45">
        <v>0</v>
      </c>
      <c r="E80" s="45">
        <v>0</v>
      </c>
      <c r="F80" s="28"/>
      <c r="G80" s="46" t="s">
        <v>211</v>
      </c>
      <c r="H80" s="47" t="s">
        <v>255</v>
      </c>
      <c r="I80" s="48" t="s">
        <v>286</v>
      </c>
      <c r="J80" s="62">
        <v>255</v>
      </c>
      <c r="K80" s="171" t="s">
        <v>136</v>
      </c>
    </row>
    <row r="81" spans="1:12" ht="30" customHeight="1" x14ac:dyDescent="0.25">
      <c r="A81" s="133"/>
      <c r="B81" s="44"/>
      <c r="C81" s="45">
        <v>0</v>
      </c>
      <c r="D81" s="45">
        <v>0</v>
      </c>
      <c r="E81" s="45">
        <v>0</v>
      </c>
      <c r="F81" s="28"/>
      <c r="G81" s="46" t="s">
        <v>212</v>
      </c>
      <c r="H81" s="47" t="s">
        <v>244</v>
      </c>
      <c r="I81" s="48" t="s">
        <v>287</v>
      </c>
      <c r="J81" s="62">
        <v>68</v>
      </c>
      <c r="K81" s="172" t="s">
        <v>373</v>
      </c>
    </row>
    <row r="82" spans="1:12" x14ac:dyDescent="0.25">
      <c r="A82" s="133"/>
      <c r="B82" s="44"/>
      <c r="C82" s="45">
        <v>0</v>
      </c>
      <c r="D82" s="45">
        <v>0</v>
      </c>
      <c r="E82" s="45">
        <v>0</v>
      </c>
      <c r="F82" s="28"/>
      <c r="G82" s="46" t="s">
        <v>213</v>
      </c>
      <c r="H82" s="47" t="s">
        <v>244</v>
      </c>
      <c r="I82" s="48" t="s">
        <v>254</v>
      </c>
      <c r="J82" s="62">
        <v>215</v>
      </c>
      <c r="K82" s="173"/>
    </row>
    <row r="83" spans="1:12" ht="45" customHeight="1" x14ac:dyDescent="0.25">
      <c r="A83" s="133"/>
      <c r="B83" s="44"/>
      <c r="C83" s="45">
        <v>0</v>
      </c>
      <c r="D83" s="45">
        <v>0</v>
      </c>
      <c r="E83" s="45">
        <v>0</v>
      </c>
      <c r="F83" s="28"/>
      <c r="G83" s="46" t="s">
        <v>214</v>
      </c>
      <c r="H83" s="47" t="s">
        <v>244</v>
      </c>
      <c r="I83" s="49">
        <v>74</v>
      </c>
      <c r="J83" s="62">
        <v>88</v>
      </c>
      <c r="K83" s="170" t="s">
        <v>374</v>
      </c>
    </row>
    <row r="84" spans="1:12" ht="45" customHeight="1" thickBot="1" x14ac:dyDescent="0.3">
      <c r="A84" s="136"/>
      <c r="B84" s="137"/>
      <c r="C84" s="138">
        <v>0</v>
      </c>
      <c r="D84" s="138">
        <v>0</v>
      </c>
      <c r="E84" s="138">
        <v>0</v>
      </c>
      <c r="F84" s="139"/>
      <c r="G84" s="140" t="s">
        <v>215</v>
      </c>
      <c r="H84" s="141" t="s">
        <v>244</v>
      </c>
      <c r="I84" s="139">
        <v>136</v>
      </c>
      <c r="J84" s="174">
        <v>117</v>
      </c>
      <c r="K84" s="175" t="s">
        <v>298</v>
      </c>
    </row>
    <row r="85" spans="1:12" ht="45" customHeight="1" x14ac:dyDescent="0.25">
      <c r="A85" s="180" t="s">
        <v>40</v>
      </c>
      <c r="B85" s="87" t="s">
        <v>41</v>
      </c>
      <c r="C85" s="7">
        <f>SUM(C86:C90)+979064.1</f>
        <v>979064.1</v>
      </c>
      <c r="D85" s="7">
        <f>SUM(D86:D90)+951066.5</f>
        <v>951066.5</v>
      </c>
      <c r="E85" s="7">
        <f>SUM(E86:E90)+925348.8</f>
        <v>925348.8</v>
      </c>
      <c r="F85" s="88">
        <f>E85*100/D85</f>
        <v>97.295909381730937</v>
      </c>
      <c r="G85" s="89" t="s">
        <v>216</v>
      </c>
      <c r="H85" s="90" t="s">
        <v>244</v>
      </c>
      <c r="I85" s="91" t="s">
        <v>288</v>
      </c>
      <c r="J85" s="152">
        <v>120</v>
      </c>
      <c r="K85" s="181" t="s">
        <v>324</v>
      </c>
    </row>
    <row r="86" spans="1:12" ht="30" x14ac:dyDescent="0.25">
      <c r="A86" s="133"/>
      <c r="B86" s="44"/>
      <c r="C86" s="45">
        <v>0</v>
      </c>
      <c r="D86" s="45">
        <v>0</v>
      </c>
      <c r="E86" s="45">
        <v>0</v>
      </c>
      <c r="F86" s="28"/>
      <c r="G86" s="46" t="s">
        <v>217</v>
      </c>
      <c r="H86" s="47" t="s">
        <v>244</v>
      </c>
      <c r="I86" s="48" t="s">
        <v>289</v>
      </c>
      <c r="J86" s="62">
        <v>63</v>
      </c>
      <c r="K86" s="170" t="s">
        <v>346</v>
      </c>
      <c r="L86" s="249"/>
    </row>
    <row r="87" spans="1:12" ht="30" x14ac:dyDescent="0.25">
      <c r="A87" s="133"/>
      <c r="B87" s="44"/>
      <c r="C87" s="45">
        <v>0</v>
      </c>
      <c r="D87" s="45">
        <v>0</v>
      </c>
      <c r="E87" s="45">
        <v>0</v>
      </c>
      <c r="F87" s="28"/>
      <c r="G87" s="46" t="s">
        <v>218</v>
      </c>
      <c r="H87" s="47" t="s">
        <v>244</v>
      </c>
      <c r="I87" s="48" t="s">
        <v>263</v>
      </c>
      <c r="J87" s="62">
        <v>8</v>
      </c>
      <c r="K87" s="170" t="s">
        <v>325</v>
      </c>
    </row>
    <row r="88" spans="1:12" ht="60" customHeight="1" x14ac:dyDescent="0.25">
      <c r="A88" s="133"/>
      <c r="B88" s="44"/>
      <c r="C88" s="45">
        <v>0</v>
      </c>
      <c r="D88" s="45">
        <v>0</v>
      </c>
      <c r="E88" s="45">
        <v>0</v>
      </c>
      <c r="F88" s="28"/>
      <c r="G88" s="46" t="s">
        <v>174</v>
      </c>
      <c r="H88" s="47" t="s">
        <v>244</v>
      </c>
      <c r="I88" s="48" t="s">
        <v>256</v>
      </c>
      <c r="J88" s="62">
        <v>9</v>
      </c>
      <c r="K88" s="170" t="s">
        <v>375</v>
      </c>
    </row>
    <row r="89" spans="1:12" ht="30" x14ac:dyDescent="0.25">
      <c r="A89" s="133"/>
      <c r="B89" s="44"/>
      <c r="C89" s="45">
        <v>0</v>
      </c>
      <c r="D89" s="45">
        <v>0</v>
      </c>
      <c r="E89" s="45">
        <v>0</v>
      </c>
      <c r="F89" s="28"/>
      <c r="G89" s="46" t="s">
        <v>219</v>
      </c>
      <c r="H89" s="47" t="s">
        <v>244</v>
      </c>
      <c r="I89" s="48" t="s">
        <v>256</v>
      </c>
      <c r="J89" s="62">
        <v>5</v>
      </c>
      <c r="K89" s="170" t="s">
        <v>299</v>
      </c>
    </row>
    <row r="90" spans="1:12" ht="30.75" thickBot="1" x14ac:dyDescent="0.3">
      <c r="A90" s="136"/>
      <c r="B90" s="137"/>
      <c r="C90" s="138">
        <v>0</v>
      </c>
      <c r="D90" s="138">
        <v>0</v>
      </c>
      <c r="E90" s="138">
        <v>0</v>
      </c>
      <c r="F90" s="139"/>
      <c r="G90" s="140" t="s">
        <v>220</v>
      </c>
      <c r="H90" s="141" t="s">
        <v>244</v>
      </c>
      <c r="I90" s="143">
        <v>5</v>
      </c>
      <c r="J90" s="174">
        <v>30</v>
      </c>
      <c r="K90" s="175" t="s">
        <v>376</v>
      </c>
      <c r="L90" s="250"/>
    </row>
    <row r="91" spans="1:12" ht="75" customHeight="1" thickBot="1" x14ac:dyDescent="0.3">
      <c r="A91" s="203" t="s">
        <v>42</v>
      </c>
      <c r="B91" s="110" t="s">
        <v>43</v>
      </c>
      <c r="C91" s="111">
        <v>35520</v>
      </c>
      <c r="D91" s="111">
        <v>27643</v>
      </c>
      <c r="E91" s="111">
        <v>25326.86</v>
      </c>
      <c r="F91" s="112">
        <f>E91*100/D91</f>
        <v>91.621242267481819</v>
      </c>
      <c r="G91" s="113" t="s">
        <v>221</v>
      </c>
      <c r="H91" s="114" t="s">
        <v>244</v>
      </c>
      <c r="I91" s="115" t="s">
        <v>290</v>
      </c>
      <c r="J91" s="182" t="s">
        <v>133</v>
      </c>
      <c r="K91" s="215" t="s">
        <v>377</v>
      </c>
      <c r="L91" s="249"/>
    </row>
    <row r="92" spans="1:12" ht="90.75" thickBot="1" x14ac:dyDescent="0.3">
      <c r="A92" s="116" t="s">
        <v>44</v>
      </c>
      <c r="B92" s="117" t="s">
        <v>45</v>
      </c>
      <c r="C92" s="118">
        <v>239195.63</v>
      </c>
      <c r="D92" s="118">
        <v>252458.43</v>
      </c>
      <c r="E92" s="118">
        <v>246563.86</v>
      </c>
      <c r="F92" s="119">
        <f t="shared" ref="F92:F95" si="1">E92*100/D92</f>
        <v>97.665132433882292</v>
      </c>
      <c r="G92" s="120" t="s">
        <v>222</v>
      </c>
      <c r="H92" s="121" t="s">
        <v>255</v>
      </c>
      <c r="I92" s="122" t="s">
        <v>291</v>
      </c>
      <c r="J92" s="119">
        <v>36</v>
      </c>
      <c r="K92" s="189" t="s">
        <v>326</v>
      </c>
      <c r="L92" s="254"/>
    </row>
    <row r="93" spans="1:12" ht="105" x14ac:dyDescent="0.25">
      <c r="A93" s="216" t="s">
        <v>46</v>
      </c>
      <c r="B93" s="183" t="s">
        <v>47</v>
      </c>
      <c r="C93" s="184">
        <f>SUM(C94:C95)</f>
        <v>325422</v>
      </c>
      <c r="D93" s="184">
        <f>SUM(D94:D95)</f>
        <v>325422</v>
      </c>
      <c r="E93" s="184">
        <f>SUM(E94:E95)</f>
        <v>325397.06999999995</v>
      </c>
      <c r="F93" s="185">
        <f t="shared" si="1"/>
        <v>99.992339178051878</v>
      </c>
      <c r="G93" s="186" t="s">
        <v>223</v>
      </c>
      <c r="H93" s="187" t="s">
        <v>244</v>
      </c>
      <c r="I93" s="188" t="s">
        <v>292</v>
      </c>
      <c r="J93" s="185">
        <v>23</v>
      </c>
      <c r="K93" s="217" t="s">
        <v>378</v>
      </c>
    </row>
    <row r="94" spans="1:12" ht="45" customHeight="1" x14ac:dyDescent="0.25">
      <c r="A94" s="248"/>
      <c r="B94" s="53"/>
      <c r="C94" s="56">
        <v>176960</v>
      </c>
      <c r="D94" s="56">
        <v>176960</v>
      </c>
      <c r="E94" s="56">
        <v>176941.55</v>
      </c>
      <c r="F94" s="51">
        <f t="shared" si="1"/>
        <v>99.989573915009046</v>
      </c>
      <c r="G94" s="52" t="s">
        <v>224</v>
      </c>
      <c r="H94" s="54" t="s">
        <v>244</v>
      </c>
      <c r="I94" s="55" t="s">
        <v>266</v>
      </c>
      <c r="J94" s="51">
        <v>41</v>
      </c>
      <c r="K94" s="135" t="s">
        <v>379</v>
      </c>
    </row>
    <row r="95" spans="1:12" ht="135.75" thickBot="1" x14ac:dyDescent="0.3">
      <c r="A95" s="240"/>
      <c r="B95" s="241"/>
      <c r="C95" s="242">
        <v>148462</v>
      </c>
      <c r="D95" s="242">
        <v>148462</v>
      </c>
      <c r="E95" s="242">
        <v>148455.51999999999</v>
      </c>
      <c r="F95" s="243">
        <f t="shared" si="1"/>
        <v>99.99563524672979</v>
      </c>
      <c r="G95" s="244" t="s">
        <v>225</v>
      </c>
      <c r="H95" s="245" t="s">
        <v>244</v>
      </c>
      <c r="I95" s="246" t="s">
        <v>273</v>
      </c>
      <c r="J95" s="243">
        <v>124</v>
      </c>
      <c r="K95" s="247" t="s">
        <v>380</v>
      </c>
    </row>
    <row r="96" spans="1:12" ht="45.75" thickBot="1" x14ac:dyDescent="0.3">
      <c r="A96" s="203" t="s">
        <v>48</v>
      </c>
      <c r="B96" s="110" t="s">
        <v>49</v>
      </c>
      <c r="C96" s="111">
        <v>40000</v>
      </c>
      <c r="D96" s="111">
        <v>38300</v>
      </c>
      <c r="E96" s="111">
        <v>38234</v>
      </c>
      <c r="F96" s="112">
        <f>E96*100/D96</f>
        <v>99.827676240208874</v>
      </c>
      <c r="G96" s="113" t="s">
        <v>226</v>
      </c>
      <c r="H96" s="114" t="s">
        <v>255</v>
      </c>
      <c r="I96" s="115" t="s">
        <v>293</v>
      </c>
      <c r="J96" s="112">
        <v>12</v>
      </c>
      <c r="K96" s="218" t="s">
        <v>300</v>
      </c>
    </row>
    <row r="97" spans="1:13" ht="60.75" thickBot="1" x14ac:dyDescent="0.3">
      <c r="A97" s="116" t="s">
        <v>50</v>
      </c>
      <c r="B97" s="117" t="s">
        <v>51</v>
      </c>
      <c r="C97" s="118">
        <v>146112</v>
      </c>
      <c r="D97" s="118">
        <v>106316.5</v>
      </c>
      <c r="E97" s="118">
        <v>94663.78</v>
      </c>
      <c r="F97" s="119">
        <f t="shared" ref="F97:F100" si="2">E97*100/D97</f>
        <v>89.039594042317049</v>
      </c>
      <c r="G97" s="120" t="s">
        <v>216</v>
      </c>
      <c r="H97" s="121" t="s">
        <v>255</v>
      </c>
      <c r="I97" s="122" t="s">
        <v>271</v>
      </c>
      <c r="J97" s="119">
        <v>155</v>
      </c>
      <c r="K97" s="190" t="s">
        <v>311</v>
      </c>
    </row>
    <row r="98" spans="1:13" ht="60.75" thickBot="1" x14ac:dyDescent="0.3">
      <c r="A98" s="203" t="s">
        <v>52</v>
      </c>
      <c r="B98" s="110" t="s">
        <v>53</v>
      </c>
      <c r="C98" s="111">
        <v>49327</v>
      </c>
      <c r="D98" s="111">
        <v>18500.39</v>
      </c>
      <c r="E98" s="111">
        <v>18500.39</v>
      </c>
      <c r="F98" s="112">
        <f t="shared" si="2"/>
        <v>100</v>
      </c>
      <c r="G98" s="113" t="s">
        <v>227</v>
      </c>
      <c r="H98" s="114" t="s">
        <v>255</v>
      </c>
      <c r="I98" s="115" t="s">
        <v>261</v>
      </c>
      <c r="J98" s="191">
        <v>12</v>
      </c>
      <c r="K98" s="215" t="s">
        <v>327</v>
      </c>
    </row>
    <row r="99" spans="1:13" ht="30.75" thickBot="1" x14ac:dyDescent="0.3">
      <c r="A99" s="116" t="s">
        <v>54</v>
      </c>
      <c r="B99" s="117" t="s">
        <v>55</v>
      </c>
      <c r="C99" s="118">
        <v>134800</v>
      </c>
      <c r="D99" s="118">
        <v>29800</v>
      </c>
      <c r="E99" s="118">
        <v>26627.32</v>
      </c>
      <c r="F99" s="119">
        <f t="shared" si="2"/>
        <v>89.353422818791941</v>
      </c>
      <c r="G99" s="120" t="s">
        <v>228</v>
      </c>
      <c r="H99" s="121" t="s">
        <v>255</v>
      </c>
      <c r="I99" s="122" t="s">
        <v>275</v>
      </c>
      <c r="J99" s="192">
        <v>6</v>
      </c>
      <c r="K99" s="190" t="s">
        <v>381</v>
      </c>
      <c r="L99" s="249"/>
    </row>
    <row r="100" spans="1:13" ht="105" customHeight="1" x14ac:dyDescent="0.25">
      <c r="A100" s="180" t="s">
        <v>56</v>
      </c>
      <c r="B100" s="87" t="s">
        <v>57</v>
      </c>
      <c r="C100" s="7">
        <f>SUM(C101:C101)+6300</f>
        <v>6300</v>
      </c>
      <c r="D100" s="7">
        <f>SUM(D101:D101)+5100</f>
        <v>5100</v>
      </c>
      <c r="E100" s="7">
        <f>SUM(E101:E101)+4938</f>
        <v>4938</v>
      </c>
      <c r="F100" s="88">
        <f t="shared" si="2"/>
        <v>96.82352941176471</v>
      </c>
      <c r="G100" s="89" t="s">
        <v>229</v>
      </c>
      <c r="H100" s="90" t="s">
        <v>244</v>
      </c>
      <c r="I100" s="91" t="s">
        <v>294</v>
      </c>
      <c r="J100" s="88">
        <v>165</v>
      </c>
      <c r="K100" s="219" t="s">
        <v>389</v>
      </c>
    </row>
    <row r="101" spans="1:13" ht="30.75" thickBot="1" x14ac:dyDescent="0.3">
      <c r="A101" s="176"/>
      <c r="B101" s="156"/>
      <c r="C101" s="157">
        <v>0</v>
      </c>
      <c r="D101" s="157">
        <v>0</v>
      </c>
      <c r="E101" s="157">
        <v>0</v>
      </c>
      <c r="F101" s="29"/>
      <c r="G101" s="158" t="s">
        <v>230</v>
      </c>
      <c r="H101" s="159" t="s">
        <v>255</v>
      </c>
      <c r="I101" s="160" t="s">
        <v>295</v>
      </c>
      <c r="J101" s="29">
        <v>11</v>
      </c>
      <c r="K101" s="220"/>
    </row>
    <row r="102" spans="1:13" ht="60" customHeight="1" thickBot="1" x14ac:dyDescent="0.3">
      <c r="A102" s="116" t="s">
        <v>58</v>
      </c>
      <c r="B102" s="117" t="s">
        <v>59</v>
      </c>
      <c r="C102" s="118">
        <v>20000</v>
      </c>
      <c r="D102" s="118">
        <v>19700</v>
      </c>
      <c r="E102" s="118">
        <v>19686.189999999999</v>
      </c>
      <c r="F102" s="119">
        <f>E102*100/D102</f>
        <v>99.929898477157352</v>
      </c>
      <c r="G102" s="120" t="s">
        <v>231</v>
      </c>
      <c r="H102" s="121" t="s">
        <v>255</v>
      </c>
      <c r="I102" s="122" t="s">
        <v>279</v>
      </c>
      <c r="J102" s="119">
        <v>1</v>
      </c>
      <c r="K102" s="198" t="s">
        <v>391</v>
      </c>
    </row>
    <row r="103" spans="1:13" ht="90" customHeight="1" x14ac:dyDescent="0.25">
      <c r="A103" s="208" t="s">
        <v>60</v>
      </c>
      <c r="B103" s="74" t="s">
        <v>61</v>
      </c>
      <c r="C103" s="75">
        <f>C106+C107+C109+C110+C111+C112+C113+C114+C115</f>
        <v>3117276.04</v>
      </c>
      <c r="D103" s="75">
        <f t="shared" ref="D103:E103" si="3">D106+D107+D109+D110+D111+D112+D113+D114+D115</f>
        <v>1766448.56</v>
      </c>
      <c r="E103" s="75">
        <f t="shared" si="3"/>
        <v>736295.53999999992</v>
      </c>
      <c r="F103" s="193">
        <f>E103*100/D103</f>
        <v>41.682251987003788</v>
      </c>
      <c r="G103" s="194" t="s">
        <v>232</v>
      </c>
      <c r="H103" s="195" t="s">
        <v>251</v>
      </c>
      <c r="I103" s="196">
        <v>93</v>
      </c>
      <c r="J103" s="197">
        <v>99</v>
      </c>
      <c r="K103" s="209" t="s">
        <v>382</v>
      </c>
      <c r="L103" s="255"/>
    </row>
    <row r="104" spans="1:13" ht="136.9" customHeight="1" x14ac:dyDescent="0.25">
      <c r="A104" s="221"/>
      <c r="B104" s="57"/>
      <c r="C104" s="31"/>
      <c r="D104" s="31"/>
      <c r="E104" s="31"/>
      <c r="F104" s="32"/>
      <c r="G104" s="50" t="s">
        <v>233</v>
      </c>
      <c r="H104" s="58" t="s">
        <v>251</v>
      </c>
      <c r="I104" s="40">
        <v>10</v>
      </c>
      <c r="J104" s="33">
        <v>4.5</v>
      </c>
      <c r="K104" s="222" t="s">
        <v>390</v>
      </c>
      <c r="L104" s="259"/>
      <c r="M104" s="256"/>
    </row>
    <row r="105" spans="1:13" ht="15.75" thickBot="1" x14ac:dyDescent="0.3">
      <c r="A105" s="211"/>
      <c r="B105" s="145"/>
      <c r="C105" s="146"/>
      <c r="D105" s="146"/>
      <c r="E105" s="146"/>
      <c r="F105" s="147"/>
      <c r="G105" s="148" t="s">
        <v>234</v>
      </c>
      <c r="H105" s="149" t="s">
        <v>255</v>
      </c>
      <c r="I105" s="150">
        <v>2</v>
      </c>
      <c r="J105" s="150">
        <v>2</v>
      </c>
      <c r="K105" s="223"/>
    </row>
    <row r="106" spans="1:13" ht="45.75" thickBot="1" x14ac:dyDescent="0.3">
      <c r="A106" s="116" t="s">
        <v>62</v>
      </c>
      <c r="B106" s="117" t="s">
        <v>63</v>
      </c>
      <c r="C106" s="118">
        <v>513000</v>
      </c>
      <c r="D106" s="118">
        <v>509000</v>
      </c>
      <c r="E106" s="118">
        <v>507252</v>
      </c>
      <c r="F106" s="119">
        <f>E106*100/D106</f>
        <v>99.656581532416496</v>
      </c>
      <c r="G106" s="120" t="s">
        <v>235</v>
      </c>
      <c r="H106" s="121" t="s">
        <v>244</v>
      </c>
      <c r="I106" s="122" t="s">
        <v>296</v>
      </c>
      <c r="J106" s="119">
        <v>357</v>
      </c>
      <c r="K106" s="199" t="s">
        <v>125</v>
      </c>
    </row>
    <row r="107" spans="1:13" ht="60" x14ac:dyDescent="0.25">
      <c r="A107" s="260" t="s">
        <v>64</v>
      </c>
      <c r="B107" s="261" t="s">
        <v>65</v>
      </c>
      <c r="C107" s="262">
        <f>SUM(C108:C108)+78600</f>
        <v>78600</v>
      </c>
      <c r="D107" s="262">
        <f>SUM(D108:D108)+75000</f>
        <v>75000</v>
      </c>
      <c r="E107" s="262">
        <f>SUM(E108:E108)</f>
        <v>0</v>
      </c>
      <c r="F107" s="263">
        <f t="shared" ref="F107:F139" si="4">E107*100/D107</f>
        <v>0</v>
      </c>
      <c r="G107" s="264" t="s">
        <v>236</v>
      </c>
      <c r="H107" s="265" t="s">
        <v>255</v>
      </c>
      <c r="I107" s="266" t="s">
        <v>279</v>
      </c>
      <c r="J107" s="267">
        <v>0</v>
      </c>
      <c r="K107" s="268" t="s">
        <v>383</v>
      </c>
      <c r="L107" s="256"/>
    </row>
    <row r="108" spans="1:13" ht="30" customHeight="1" thickBot="1" x14ac:dyDescent="0.3">
      <c r="A108" s="269"/>
      <c r="B108" s="270"/>
      <c r="C108" s="271">
        <v>0</v>
      </c>
      <c r="D108" s="271">
        <v>0</v>
      </c>
      <c r="E108" s="271">
        <v>0</v>
      </c>
      <c r="F108" s="272"/>
      <c r="G108" s="273" t="s">
        <v>237</v>
      </c>
      <c r="H108" s="274" t="s">
        <v>255</v>
      </c>
      <c r="I108" s="275" t="s">
        <v>279</v>
      </c>
      <c r="J108" s="276">
        <v>0</v>
      </c>
      <c r="K108" s="277" t="s">
        <v>312</v>
      </c>
    </row>
    <row r="109" spans="1:13" ht="30.75" thickBot="1" x14ac:dyDescent="0.3">
      <c r="A109" s="116" t="s">
        <v>66</v>
      </c>
      <c r="B109" s="117" t="s">
        <v>67</v>
      </c>
      <c r="C109" s="118">
        <v>5000</v>
      </c>
      <c r="D109" s="118">
        <v>2950</v>
      </c>
      <c r="E109" s="118">
        <v>2950</v>
      </c>
      <c r="F109" s="119">
        <f t="shared" si="4"/>
        <v>100</v>
      </c>
      <c r="G109" s="120" t="s">
        <v>238</v>
      </c>
      <c r="H109" s="121" t="s">
        <v>244</v>
      </c>
      <c r="I109" s="122" t="s">
        <v>266</v>
      </c>
      <c r="J109" s="192">
        <v>40</v>
      </c>
      <c r="K109" s="200"/>
    </row>
    <row r="110" spans="1:13" ht="30.75" thickBot="1" x14ac:dyDescent="0.3">
      <c r="A110" s="203" t="s">
        <v>68</v>
      </c>
      <c r="B110" s="110" t="s">
        <v>69</v>
      </c>
      <c r="C110" s="111">
        <v>20000</v>
      </c>
      <c r="D110" s="111">
        <v>20000</v>
      </c>
      <c r="E110" s="111">
        <v>19162</v>
      </c>
      <c r="F110" s="112">
        <f t="shared" si="4"/>
        <v>95.81</v>
      </c>
      <c r="G110" s="113" t="s">
        <v>239</v>
      </c>
      <c r="H110" s="114" t="s">
        <v>255</v>
      </c>
      <c r="I110" s="115" t="s">
        <v>297</v>
      </c>
      <c r="J110" s="191">
        <v>7</v>
      </c>
      <c r="K110" s="207" t="s">
        <v>384</v>
      </c>
      <c r="L110" s="249"/>
    </row>
    <row r="111" spans="1:13" ht="140.1" customHeight="1" thickBot="1" x14ac:dyDescent="0.3">
      <c r="A111" s="116" t="s">
        <v>70</v>
      </c>
      <c r="B111" s="117" t="s">
        <v>71</v>
      </c>
      <c r="C111" s="118">
        <v>158000</v>
      </c>
      <c r="D111" s="118">
        <v>158222.51999999999</v>
      </c>
      <c r="E111" s="118">
        <v>145255.74</v>
      </c>
      <c r="F111" s="119">
        <f t="shared" si="4"/>
        <v>91.804719075388263</v>
      </c>
      <c r="G111" s="120" t="s">
        <v>240</v>
      </c>
      <c r="H111" s="121" t="s">
        <v>251</v>
      </c>
      <c r="I111" s="122" t="s">
        <v>270</v>
      </c>
      <c r="J111" s="192">
        <v>100</v>
      </c>
      <c r="K111" s="190" t="s">
        <v>137</v>
      </c>
    </row>
    <row r="112" spans="1:13" ht="60" customHeight="1" thickBot="1" x14ac:dyDescent="0.3">
      <c r="A112" s="278" t="s">
        <v>72</v>
      </c>
      <c r="B112" s="279" t="s">
        <v>73</v>
      </c>
      <c r="C112" s="280">
        <v>27322</v>
      </c>
      <c r="D112" s="280">
        <v>27322</v>
      </c>
      <c r="E112" s="280">
        <v>11722.09</v>
      </c>
      <c r="F112" s="281">
        <f t="shared" si="4"/>
        <v>42.903484371568702</v>
      </c>
      <c r="G112" s="282" t="s">
        <v>240</v>
      </c>
      <c r="H112" s="283" t="s">
        <v>251</v>
      </c>
      <c r="I112" s="284" t="s">
        <v>270</v>
      </c>
      <c r="J112" s="285">
        <v>90</v>
      </c>
      <c r="K112" s="286" t="s">
        <v>385</v>
      </c>
      <c r="L112" s="257"/>
    </row>
    <row r="113" spans="1:12" ht="90" customHeight="1" thickBot="1" x14ac:dyDescent="0.3">
      <c r="A113" s="287" t="s">
        <v>74</v>
      </c>
      <c r="B113" s="288" t="s">
        <v>75</v>
      </c>
      <c r="C113" s="289">
        <v>1329554.04</v>
      </c>
      <c r="D113" s="289">
        <v>775554.04</v>
      </c>
      <c r="E113" s="289">
        <v>5123.5</v>
      </c>
      <c r="F113" s="290">
        <f t="shared" si="4"/>
        <v>0.66062450013154461</v>
      </c>
      <c r="G113" s="291" t="s">
        <v>240</v>
      </c>
      <c r="H113" s="292" t="s">
        <v>251</v>
      </c>
      <c r="I113" s="293" t="s">
        <v>256</v>
      </c>
      <c r="J113" s="294">
        <v>3</v>
      </c>
      <c r="K113" s="295" t="s">
        <v>138</v>
      </c>
    </row>
    <row r="114" spans="1:12" ht="165" customHeight="1" thickBot="1" x14ac:dyDescent="0.3">
      <c r="A114" s="278" t="s">
        <v>76</v>
      </c>
      <c r="B114" s="279" t="s">
        <v>77</v>
      </c>
      <c r="C114" s="280">
        <v>916500</v>
      </c>
      <c r="D114" s="280">
        <v>136600</v>
      </c>
      <c r="E114" s="280">
        <v>24260.21</v>
      </c>
      <c r="F114" s="281">
        <f t="shared" si="4"/>
        <v>17.760036603221085</v>
      </c>
      <c r="G114" s="282" t="s">
        <v>240</v>
      </c>
      <c r="H114" s="283" t="s">
        <v>251</v>
      </c>
      <c r="I114" s="284" t="s">
        <v>257</v>
      </c>
      <c r="J114" s="285">
        <v>1</v>
      </c>
      <c r="K114" s="286" t="s">
        <v>386</v>
      </c>
      <c r="L114" s="250"/>
    </row>
    <row r="115" spans="1:12" ht="105.75" thickBot="1" x14ac:dyDescent="0.3">
      <c r="A115" s="116" t="s">
        <v>78</v>
      </c>
      <c r="B115" s="117" t="s">
        <v>79</v>
      </c>
      <c r="C115" s="118">
        <v>69300</v>
      </c>
      <c r="D115" s="118">
        <v>61800</v>
      </c>
      <c r="E115" s="118">
        <v>20570</v>
      </c>
      <c r="F115" s="119">
        <f t="shared" si="4"/>
        <v>33.284789644012946</v>
      </c>
      <c r="G115" s="120" t="s">
        <v>240</v>
      </c>
      <c r="H115" s="121" t="s">
        <v>251</v>
      </c>
      <c r="I115" s="122" t="s">
        <v>257</v>
      </c>
      <c r="J115" s="192">
        <v>5</v>
      </c>
      <c r="K115" s="190" t="s">
        <v>387</v>
      </c>
      <c r="L115" s="251"/>
    </row>
    <row r="116" spans="1:12" x14ac:dyDescent="0.25">
      <c r="A116" s="224"/>
      <c r="B116" s="225" t="s">
        <v>80</v>
      </c>
      <c r="C116" s="226">
        <f>C117+C120+C123+C125+C127+C129</f>
        <v>17405413.649999999</v>
      </c>
      <c r="D116" s="226">
        <f>D117+D120+D123+D125+D127+D129</f>
        <v>17605824.539999999</v>
      </c>
      <c r="E116" s="226">
        <f>E117+E120+E123+E125+E127+E129</f>
        <v>16301238.360000001</v>
      </c>
      <c r="F116" s="227">
        <f t="shared" si="4"/>
        <v>92.590030776258118</v>
      </c>
      <c r="G116" s="38"/>
      <c r="H116" s="42"/>
      <c r="I116" s="43"/>
    </row>
    <row r="117" spans="1:12" ht="30" x14ac:dyDescent="0.25">
      <c r="A117" s="228"/>
      <c r="B117" s="2" t="s">
        <v>81</v>
      </c>
      <c r="C117" s="4">
        <f>SUM(C118:C119)</f>
        <v>6017468</v>
      </c>
      <c r="D117" s="4">
        <f>SUM(D118:D119)</f>
        <v>7673468</v>
      </c>
      <c r="E117" s="10">
        <f>SUM(E118:E119)</f>
        <v>7457257.3600000003</v>
      </c>
      <c r="F117" s="229">
        <f t="shared" si="4"/>
        <v>97.182360830852488</v>
      </c>
      <c r="G117" s="36"/>
      <c r="H117" s="36"/>
      <c r="I117" s="36"/>
    </row>
    <row r="118" spans="1:12" hidden="1" x14ac:dyDescent="0.25">
      <c r="A118" s="228"/>
      <c r="B118" s="2" t="s">
        <v>82</v>
      </c>
      <c r="C118" s="3">
        <v>5942468</v>
      </c>
      <c r="D118" s="3">
        <v>7598468</v>
      </c>
      <c r="E118" s="11">
        <v>7457257.3600000003</v>
      </c>
      <c r="F118" s="229">
        <f t="shared" si="4"/>
        <v>98.141590646956729</v>
      </c>
      <c r="G118" s="36"/>
      <c r="H118" s="36"/>
      <c r="I118" s="36"/>
    </row>
    <row r="119" spans="1:12" hidden="1" x14ac:dyDescent="0.25">
      <c r="A119" s="228"/>
      <c r="B119" s="2" t="s">
        <v>83</v>
      </c>
      <c r="C119" s="3">
        <v>75000</v>
      </c>
      <c r="D119" s="3">
        <v>75000</v>
      </c>
      <c r="E119" s="11">
        <v>0</v>
      </c>
      <c r="F119" s="229">
        <f t="shared" si="4"/>
        <v>0</v>
      </c>
      <c r="G119" s="36"/>
      <c r="H119" s="36"/>
      <c r="I119" s="36"/>
    </row>
    <row r="120" spans="1:12" x14ac:dyDescent="0.25">
      <c r="A120" s="228"/>
      <c r="B120" s="2" t="s">
        <v>84</v>
      </c>
      <c r="C120" s="4">
        <f>SUM(C121:C122)</f>
        <v>6188216.6299999999</v>
      </c>
      <c r="D120" s="4">
        <f>SUM(D121:D122)</f>
        <v>6031627.5199999996</v>
      </c>
      <c r="E120" s="10">
        <f>SUM(E121:E122)</f>
        <v>5938033.9000000004</v>
      </c>
      <c r="F120" s="229">
        <f t="shared" si="4"/>
        <v>98.448285811919646</v>
      </c>
      <c r="G120" s="36"/>
      <c r="H120" s="36"/>
      <c r="I120" s="36"/>
    </row>
    <row r="121" spans="1:12" hidden="1" x14ac:dyDescent="0.25">
      <c r="A121" s="228"/>
      <c r="B121" s="2" t="s">
        <v>85</v>
      </c>
      <c r="C121" s="3">
        <v>1169202.6299999999</v>
      </c>
      <c r="D121" s="3">
        <v>1041648.52</v>
      </c>
      <c r="E121" s="11">
        <v>994052.15</v>
      </c>
      <c r="F121" s="229">
        <f t="shared" si="4"/>
        <v>95.430668878596393</v>
      </c>
      <c r="G121" s="36"/>
      <c r="H121" s="36"/>
      <c r="I121" s="36"/>
    </row>
    <row r="122" spans="1:12" ht="30" hidden="1" x14ac:dyDescent="0.25">
      <c r="A122" s="228"/>
      <c r="B122" s="2" t="s">
        <v>86</v>
      </c>
      <c r="C122" s="3">
        <v>5019014</v>
      </c>
      <c r="D122" s="3">
        <v>4989979</v>
      </c>
      <c r="E122" s="11">
        <v>4943981.75</v>
      </c>
      <c r="F122" s="229">
        <f t="shared" si="4"/>
        <v>99.078207543558804</v>
      </c>
      <c r="G122" s="36"/>
      <c r="H122" s="36"/>
      <c r="I122" s="36"/>
    </row>
    <row r="123" spans="1:12" x14ac:dyDescent="0.25">
      <c r="A123" s="228"/>
      <c r="B123" s="2" t="s">
        <v>87</v>
      </c>
      <c r="C123" s="4">
        <f>SUM(C124:C124)</f>
        <v>643100</v>
      </c>
      <c r="D123" s="4">
        <f>SUM(D124:D124)</f>
        <v>685500</v>
      </c>
      <c r="E123" s="10">
        <f>SUM(E124:E124)</f>
        <v>627685.18999999994</v>
      </c>
      <c r="F123" s="229">
        <f t="shared" si="4"/>
        <v>91.566037928519322</v>
      </c>
      <c r="G123" s="36"/>
      <c r="H123" s="36"/>
      <c r="I123" s="36"/>
    </row>
    <row r="124" spans="1:12" hidden="1" x14ac:dyDescent="0.25">
      <c r="A124" s="228"/>
      <c r="B124" s="2" t="s">
        <v>88</v>
      </c>
      <c r="C124" s="3">
        <v>643100</v>
      </c>
      <c r="D124" s="3">
        <v>685500</v>
      </c>
      <c r="E124" s="11">
        <v>627685.18999999994</v>
      </c>
      <c r="F124" s="229">
        <f t="shared" si="4"/>
        <v>91.566037928519322</v>
      </c>
      <c r="G124" s="36"/>
      <c r="H124" s="36"/>
      <c r="I124" s="36"/>
    </row>
    <row r="125" spans="1:12" ht="30" x14ac:dyDescent="0.25">
      <c r="A125" s="228"/>
      <c r="B125" s="2" t="s">
        <v>89</v>
      </c>
      <c r="C125" s="4">
        <f>SUM(C126:C126)</f>
        <v>1341400</v>
      </c>
      <c r="D125" s="4">
        <f>SUM(D126:D126)</f>
        <v>0</v>
      </c>
      <c r="E125" s="10">
        <f>SUM(E126:E126)</f>
        <v>0</v>
      </c>
      <c r="F125" s="229">
        <v>0</v>
      </c>
      <c r="G125" s="36"/>
      <c r="H125" s="36"/>
      <c r="I125" s="36"/>
    </row>
    <row r="126" spans="1:12" hidden="1" x14ac:dyDescent="0.25">
      <c r="A126" s="228"/>
      <c r="B126" s="2" t="s">
        <v>90</v>
      </c>
      <c r="C126" s="3">
        <v>1341400</v>
      </c>
      <c r="D126" s="3">
        <v>0</v>
      </c>
      <c r="E126" s="11">
        <v>0</v>
      </c>
      <c r="F126" s="229" t="e">
        <f t="shared" si="4"/>
        <v>#DIV/0!</v>
      </c>
      <c r="G126" s="36"/>
      <c r="H126" s="36"/>
      <c r="I126" s="36"/>
    </row>
    <row r="127" spans="1:12" x14ac:dyDescent="0.25">
      <c r="A127" s="228"/>
      <c r="B127" s="2" t="s">
        <v>91</v>
      </c>
      <c r="C127" s="4">
        <f>SUM(C128:C128)</f>
        <v>950800</v>
      </c>
      <c r="D127" s="4">
        <f>SUM(D128:D128)</f>
        <v>950800</v>
      </c>
      <c r="E127" s="10">
        <f>SUM(E128:E128)</f>
        <v>185441.83</v>
      </c>
      <c r="F127" s="229">
        <f t="shared" si="4"/>
        <v>19.503768405553217</v>
      </c>
      <c r="G127" s="36"/>
      <c r="H127" s="36"/>
      <c r="I127" s="36"/>
    </row>
    <row r="128" spans="1:12" hidden="1" x14ac:dyDescent="0.25">
      <c r="A128" s="228"/>
      <c r="B128" s="2" t="s">
        <v>92</v>
      </c>
      <c r="C128" s="3">
        <v>950800</v>
      </c>
      <c r="D128" s="3">
        <v>950800</v>
      </c>
      <c r="E128" s="11">
        <v>185441.83</v>
      </c>
      <c r="F128" s="229">
        <f t="shared" si="4"/>
        <v>19.503768405553217</v>
      </c>
      <c r="G128" s="36"/>
      <c r="H128" s="36"/>
      <c r="I128" s="36"/>
    </row>
    <row r="129" spans="1:9" x14ac:dyDescent="0.25">
      <c r="A129" s="228"/>
      <c r="B129" s="2" t="s">
        <v>93</v>
      </c>
      <c r="C129" s="4">
        <f>SUM(C130:C132)</f>
        <v>2264429.02</v>
      </c>
      <c r="D129" s="4">
        <f>SUM(D130:D132)</f>
        <v>2264429.02</v>
      </c>
      <c r="E129" s="10">
        <f>SUM(E130:E132)</f>
        <v>2092820.08</v>
      </c>
      <c r="F129" s="229">
        <f t="shared" si="4"/>
        <v>92.421535915486544</v>
      </c>
      <c r="G129" s="36"/>
      <c r="H129" s="36"/>
      <c r="I129" s="36"/>
    </row>
    <row r="130" spans="1:9" hidden="1" x14ac:dyDescent="0.25">
      <c r="A130" s="228"/>
      <c r="B130" s="2" t="s">
        <v>94</v>
      </c>
      <c r="C130" s="3">
        <v>2061710.24</v>
      </c>
      <c r="D130" s="3">
        <v>2061710.24</v>
      </c>
      <c r="E130" s="11">
        <v>2061710.24</v>
      </c>
      <c r="F130" s="229">
        <f t="shared" si="4"/>
        <v>100</v>
      </c>
      <c r="G130" s="36"/>
      <c r="H130" s="36"/>
      <c r="I130" s="36"/>
    </row>
    <row r="131" spans="1:9" hidden="1" x14ac:dyDescent="0.25">
      <c r="A131" s="228"/>
      <c r="B131" s="2" t="s">
        <v>95</v>
      </c>
      <c r="C131" s="3">
        <v>27164.74</v>
      </c>
      <c r="D131" s="3">
        <v>27164.74</v>
      </c>
      <c r="E131" s="11">
        <v>27164.74</v>
      </c>
      <c r="F131" s="229">
        <f t="shared" si="4"/>
        <v>100</v>
      </c>
      <c r="G131" s="36"/>
      <c r="H131" s="36"/>
      <c r="I131" s="36"/>
    </row>
    <row r="132" spans="1:9" hidden="1" x14ac:dyDescent="0.25">
      <c r="A132" s="228"/>
      <c r="B132" s="2" t="s">
        <v>96</v>
      </c>
      <c r="C132" s="3">
        <v>175554.04</v>
      </c>
      <c r="D132" s="3">
        <v>175554.04</v>
      </c>
      <c r="E132" s="11">
        <v>3945.1</v>
      </c>
      <c r="F132" s="229">
        <f t="shared" si="4"/>
        <v>2.2472282608819483</v>
      </c>
      <c r="G132" s="36"/>
      <c r="H132" s="36"/>
      <c r="I132" s="36"/>
    </row>
    <row r="133" spans="1:9" ht="45" x14ac:dyDescent="0.25">
      <c r="A133" s="230"/>
      <c r="B133" s="18" t="s">
        <v>97</v>
      </c>
      <c r="C133" s="19">
        <f>SUM(C134:C136)</f>
        <v>20629742</v>
      </c>
      <c r="D133" s="19">
        <f>SUM(D134:D136)</f>
        <v>21794821.02</v>
      </c>
      <c r="E133" s="20">
        <f>SUM(E134:E136)</f>
        <v>21412093.050000001</v>
      </c>
      <c r="F133" s="231">
        <f t="shared" si="4"/>
        <v>98.243949928981806</v>
      </c>
      <c r="G133" s="36"/>
      <c r="H133" s="36"/>
      <c r="I133" s="36"/>
    </row>
    <row r="134" spans="1:9" hidden="1" x14ac:dyDescent="0.25">
      <c r="A134" s="228" t="s">
        <v>98</v>
      </c>
      <c r="B134" s="2" t="s">
        <v>99</v>
      </c>
      <c r="C134" s="3">
        <v>502332</v>
      </c>
      <c r="D134" s="3">
        <v>502507.65</v>
      </c>
      <c r="E134" s="11">
        <v>237095.87</v>
      </c>
      <c r="F134" s="229">
        <f t="shared" si="4"/>
        <v>47.182539410096538</v>
      </c>
      <c r="G134" s="36"/>
      <c r="H134" s="36"/>
      <c r="I134" s="36"/>
    </row>
    <row r="135" spans="1:9" hidden="1" x14ac:dyDescent="0.25">
      <c r="A135" s="228" t="s">
        <v>100</v>
      </c>
      <c r="B135" s="2" t="s">
        <v>101</v>
      </c>
      <c r="C135" s="3">
        <v>20111510</v>
      </c>
      <c r="D135" s="3">
        <v>21275113.370000001</v>
      </c>
      <c r="E135" s="11">
        <v>21170396.82</v>
      </c>
      <c r="F135" s="229">
        <f t="shared" si="4"/>
        <v>99.507797922488805</v>
      </c>
      <c r="G135" s="36"/>
      <c r="H135" s="36"/>
      <c r="I135" s="36"/>
    </row>
    <row r="136" spans="1:9" hidden="1" x14ac:dyDescent="0.25">
      <c r="A136" s="228" t="s">
        <v>102</v>
      </c>
      <c r="B136" s="2" t="s">
        <v>103</v>
      </c>
      <c r="C136" s="3">
        <v>15900</v>
      </c>
      <c r="D136" s="3">
        <v>17200</v>
      </c>
      <c r="E136" s="11">
        <v>4600.3599999999997</v>
      </c>
      <c r="F136" s="229">
        <f t="shared" si="4"/>
        <v>26.746279069767439</v>
      </c>
      <c r="G136" s="36"/>
      <c r="H136" s="36"/>
      <c r="I136" s="36"/>
    </row>
    <row r="137" spans="1:9" ht="28.5" x14ac:dyDescent="0.25">
      <c r="A137" s="232"/>
      <c r="B137" s="5" t="s">
        <v>104</v>
      </c>
      <c r="C137" s="6">
        <f>C116+C133</f>
        <v>38035155.649999999</v>
      </c>
      <c r="D137" s="6">
        <f>D116+D133</f>
        <v>39400645.560000002</v>
      </c>
      <c r="E137" s="12">
        <f>E116+E133</f>
        <v>37713331.410000004</v>
      </c>
      <c r="F137" s="233">
        <f t="shared" si="4"/>
        <v>95.717546943664857</v>
      </c>
      <c r="G137" s="41"/>
      <c r="H137" s="41"/>
      <c r="I137" s="41"/>
    </row>
    <row r="138" spans="1:9" x14ac:dyDescent="0.25">
      <c r="A138" s="234"/>
      <c r="B138" s="8" t="s">
        <v>105</v>
      </c>
      <c r="C138" s="9">
        <v>0</v>
      </c>
      <c r="D138" s="9">
        <v>0</v>
      </c>
      <c r="E138" s="13">
        <v>0</v>
      </c>
      <c r="F138" s="235"/>
      <c r="G138" s="36"/>
      <c r="H138" s="36"/>
      <c r="I138" s="36"/>
    </row>
    <row r="139" spans="1:9" ht="15.75" thickBot="1" x14ac:dyDescent="0.3">
      <c r="A139" s="236"/>
      <c r="B139" s="237" t="s">
        <v>106</v>
      </c>
      <c r="C139" s="238">
        <v>2315354.04</v>
      </c>
      <c r="D139" s="238">
        <v>973954.04</v>
      </c>
      <c r="E139" s="238">
        <v>49953.71</v>
      </c>
      <c r="F139" s="239">
        <f t="shared" si="4"/>
        <v>5.1289596786312419</v>
      </c>
      <c r="G139" s="36"/>
      <c r="H139" s="36"/>
      <c r="I139" s="36"/>
    </row>
  </sheetData>
  <mergeCells count="12">
    <mergeCell ref="B2:F2"/>
    <mergeCell ref="F4:F6"/>
    <mergeCell ref="K4:K6"/>
    <mergeCell ref="A4:A6"/>
    <mergeCell ref="B4:B6"/>
    <mergeCell ref="C4:C6"/>
    <mergeCell ref="D4:D6"/>
    <mergeCell ref="E4:E6"/>
    <mergeCell ref="G5:G6"/>
    <mergeCell ref="G4:J4"/>
    <mergeCell ref="H5:H6"/>
    <mergeCell ref="I5:J5"/>
  </mergeCells>
  <pageMargins left="0.4" right="0.4" top="0.4" bottom="0.4" header="0.4" footer="0.4"/>
  <pageSetup paperSize="9" scale="56"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2</vt:i4>
      </vt:variant>
    </vt:vector>
  </HeadingPairs>
  <TitlesOfParts>
    <vt:vector size="2" baseType="lpstr">
      <vt:lpstr>Aprašymas</vt:lpstr>
      <vt:lpstr>Programos ataskaita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loreta kinciuviene</dc:creator>
  <cp:lastModifiedBy>vartotojas</cp:lastModifiedBy>
  <cp:lastPrinted>2026-03-30T13:59:19Z</cp:lastPrinted>
  <dcterms:created xsi:type="dcterms:W3CDTF">2026-02-18T11:35:20Z</dcterms:created>
  <dcterms:modified xsi:type="dcterms:W3CDTF">2026-04-14T13:07:14Z</dcterms:modified>
</cp:coreProperties>
</file>